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38400" windowHeight="12435"/>
  </bookViews>
  <sheets>
    <sheet name="Rekapitulace stavby" sheetId="1" r:id="rId1"/>
    <sheet name="UT - Vytápění" sheetId="2" r:id="rId2"/>
    <sheet name="VZT - Vzduchotechnika" sheetId="3" r:id="rId3"/>
    <sheet name="ZTi - Zdravotní technika" sheetId="4" r:id="rId4"/>
  </sheets>
  <definedNames>
    <definedName name="_xlnm._FilterDatabase" localSheetId="1" hidden="1">'UT - Vytápění'!$C$122:$K$190</definedName>
    <definedName name="_xlnm._FilterDatabase" localSheetId="2" hidden="1">'VZT - Vzduchotechnika'!$C$124:$K$198</definedName>
    <definedName name="_xlnm._FilterDatabase" localSheetId="3" hidden="1">'ZTi - Zdravotní technika'!$C$126:$K$264</definedName>
    <definedName name="_xlnm.Print_Titles" localSheetId="0">'Rekapitulace stavby'!$92:$92</definedName>
    <definedName name="_xlnm.Print_Titles" localSheetId="1">'UT - Vytápění'!$122:$122</definedName>
    <definedName name="_xlnm.Print_Titles" localSheetId="2">'VZT - Vzduchotechnika'!$124:$124</definedName>
    <definedName name="_xlnm.Print_Titles" localSheetId="3">'ZTi - Zdravotní technika'!$126:$126</definedName>
    <definedName name="_xlnm.Print_Area" localSheetId="0">'Rekapitulace stavby'!$D$4:$AO$76,'Rekapitulace stavby'!$C$82:$AQ$98</definedName>
    <definedName name="_xlnm.Print_Area" localSheetId="1">'UT - Vytápění'!$C$4:$J$76,'UT - Vytápění'!$C$82:$J$104,'UT - Vytápění'!$C$110:$K$190</definedName>
    <definedName name="_xlnm.Print_Area" localSheetId="2">'VZT - Vzduchotechnika'!$C$4:$J$76,'VZT - Vzduchotechnika'!$C$82:$J$106,'VZT - Vzduchotechnika'!$C$112:$K$198</definedName>
    <definedName name="_xlnm.Print_Area" localSheetId="3">'ZTi - Zdravotní technika'!$C$4:$J$76,'ZTi - Zdravotní technika'!$C$82:$J$108,'ZTi - Zdravotní technika'!$C$114:$K$264</definedName>
  </definedNames>
  <calcPr calcId="152511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264" i="4"/>
  <c r="BH264" i="4"/>
  <c r="BG264" i="4"/>
  <c r="BF264" i="4"/>
  <c r="T264" i="4"/>
  <c r="T263" i="4" s="1"/>
  <c r="R264" i="4"/>
  <c r="R263" i="4"/>
  <c r="P264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R154" i="4"/>
  <c r="P154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F121" i="4"/>
  <c r="E119" i="4"/>
  <c r="F89" i="4"/>
  <c r="E87" i="4"/>
  <c r="J24" i="4"/>
  <c r="E24" i="4"/>
  <c r="J124" i="4" s="1"/>
  <c r="J23" i="4"/>
  <c r="J21" i="4"/>
  <c r="E21" i="4"/>
  <c r="J123" i="4"/>
  <c r="J20" i="4"/>
  <c r="J18" i="4"/>
  <c r="E18" i="4"/>
  <c r="F124" i="4" s="1"/>
  <c r="J17" i="4"/>
  <c r="J15" i="4"/>
  <c r="E15" i="4"/>
  <c r="F123" i="4"/>
  <c r="J14" i="4"/>
  <c r="J12" i="4"/>
  <c r="J89" i="4" s="1"/>
  <c r="E7" i="4"/>
  <c r="E117" i="4"/>
  <c r="J37" i="3"/>
  <c r="J36" i="3"/>
  <c r="AY96" i="1"/>
  <c r="J35" i="3"/>
  <c r="AX96" i="1"/>
  <c r="BI198" i="3"/>
  <c r="BH198" i="3"/>
  <c r="BG198" i="3"/>
  <c r="BF198" i="3"/>
  <c r="T198" i="3"/>
  <c r="T197" i="3"/>
  <c r="T196" i="3"/>
  <c r="R198" i="3"/>
  <c r="R197" i="3" s="1"/>
  <c r="R196" i="3" s="1"/>
  <c r="P198" i="3"/>
  <c r="P197" i="3" s="1"/>
  <c r="P196" i="3" s="1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F119" i="3"/>
  <c r="E117" i="3"/>
  <c r="F89" i="3"/>
  <c r="E87" i="3"/>
  <c r="J24" i="3"/>
  <c r="E24" i="3"/>
  <c r="J122" i="3"/>
  <c r="J23" i="3"/>
  <c r="J21" i="3"/>
  <c r="E21" i="3"/>
  <c r="J91" i="3" s="1"/>
  <c r="J20" i="3"/>
  <c r="J18" i="3"/>
  <c r="E18" i="3"/>
  <c r="F122" i="3"/>
  <c r="J17" i="3"/>
  <c r="J15" i="3"/>
  <c r="E15" i="3"/>
  <c r="F91" i="3" s="1"/>
  <c r="J14" i="3"/>
  <c r="J12" i="3"/>
  <c r="J119" i="3"/>
  <c r="E7" i="3"/>
  <c r="E115" i="3" s="1"/>
  <c r="J37" i="2"/>
  <c r="J36" i="2"/>
  <c r="AY95" i="1" s="1"/>
  <c r="J35" i="2"/>
  <c r="AX95" i="1"/>
  <c r="BI190" i="2"/>
  <c r="BH190" i="2"/>
  <c r="BG190" i="2"/>
  <c r="BF190" i="2"/>
  <c r="T190" i="2"/>
  <c r="T189" i="2" s="1"/>
  <c r="R190" i="2"/>
  <c r="R189" i="2"/>
  <c r="P190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F34" i="2" s="1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F37" i="2" s="1"/>
  <c r="BH126" i="2"/>
  <c r="F36" i="2" s="1"/>
  <c r="BG126" i="2"/>
  <c r="BF126" i="2"/>
  <c r="T126" i="2"/>
  <c r="R126" i="2"/>
  <c r="P126" i="2"/>
  <c r="F117" i="2"/>
  <c r="E115" i="2"/>
  <c r="F89" i="2"/>
  <c r="E87" i="2"/>
  <c r="J24" i="2"/>
  <c r="E24" i="2"/>
  <c r="J120" i="2" s="1"/>
  <c r="J23" i="2"/>
  <c r="J21" i="2"/>
  <c r="E21" i="2"/>
  <c r="J119" i="2"/>
  <c r="J20" i="2"/>
  <c r="J18" i="2"/>
  <c r="E18" i="2"/>
  <c r="F120" i="2" s="1"/>
  <c r="J17" i="2"/>
  <c r="J15" i="2"/>
  <c r="E15" i="2"/>
  <c r="F119" i="2"/>
  <c r="J14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BK190" i="2"/>
  <c r="J188" i="2"/>
  <c r="J187" i="2"/>
  <c r="J186" i="2"/>
  <c r="J185" i="2"/>
  <c r="J184" i="2"/>
  <c r="J183" i="2"/>
  <c r="J182" i="2"/>
  <c r="J181" i="2"/>
  <c r="BK180" i="2"/>
  <c r="J179" i="2"/>
  <c r="BK177" i="2"/>
  <c r="J176" i="2"/>
  <c r="J173" i="2"/>
  <c r="J169" i="2"/>
  <c r="BK163" i="2"/>
  <c r="BK159" i="2"/>
  <c r="BK155" i="2"/>
  <c r="BK152" i="2"/>
  <c r="J149" i="2"/>
  <c r="BK145" i="2"/>
  <c r="BK137" i="2"/>
  <c r="BK135" i="2"/>
  <c r="J131" i="2"/>
  <c r="J128" i="2"/>
  <c r="J176" i="3"/>
  <c r="BK150" i="3"/>
  <c r="BK188" i="3"/>
  <c r="BK168" i="3"/>
  <c r="J134" i="3"/>
  <c r="BK182" i="3"/>
  <c r="J138" i="3"/>
  <c r="BK179" i="3"/>
  <c r="J149" i="3"/>
  <c r="BK130" i="3"/>
  <c r="BK155" i="3"/>
  <c r="BK131" i="3"/>
  <c r="J168" i="3"/>
  <c r="BK143" i="3"/>
  <c r="J185" i="3"/>
  <c r="J148" i="3"/>
  <c r="J184" i="3"/>
  <c r="BK154" i="3"/>
  <c r="J238" i="4"/>
  <c r="J218" i="4"/>
  <c r="J192" i="4"/>
  <c r="BK172" i="4"/>
  <c r="J146" i="4"/>
  <c r="J245" i="4"/>
  <c r="J207" i="4"/>
  <c r="J175" i="4"/>
  <c r="BK257" i="4"/>
  <c r="J230" i="4"/>
  <c r="BK190" i="4"/>
  <c r="BK264" i="4"/>
  <c r="BK218" i="4"/>
  <c r="BK178" i="4"/>
  <c r="J177" i="4"/>
  <c r="BK176" i="4"/>
  <c r="J171" i="4"/>
  <c r="J169" i="4"/>
  <c r="J167" i="4"/>
  <c r="BK137" i="4"/>
  <c r="J243" i="4"/>
  <c r="J187" i="4"/>
  <c r="BK254" i="4"/>
  <c r="BK228" i="4"/>
  <c r="J195" i="4"/>
  <c r="BK164" i="4"/>
  <c r="BK216" i="4"/>
  <c r="J260" i="4"/>
  <c r="J220" i="4"/>
  <c r="BK183" i="4"/>
  <c r="J190" i="2"/>
  <c r="BK188" i="2"/>
  <c r="BK187" i="2"/>
  <c r="BK186" i="2"/>
  <c r="BK185" i="2"/>
  <c r="BK184" i="2"/>
  <c r="BK183" i="2"/>
  <c r="BK182" i="2"/>
  <c r="BK181" i="2"/>
  <c r="J180" i="2"/>
  <c r="BK179" i="2"/>
  <c r="BK178" i="2"/>
  <c r="BK176" i="2"/>
  <c r="BK173" i="2"/>
  <c r="J171" i="2"/>
  <c r="BK168" i="2"/>
  <c r="BK164" i="2"/>
  <c r="BK160" i="2"/>
  <c r="BK157" i="2"/>
  <c r="BK151" i="2"/>
  <c r="BK147" i="2"/>
  <c r="BK142" i="2"/>
  <c r="BK139" i="2"/>
  <c r="J134" i="2"/>
  <c r="J132" i="2"/>
  <c r="BK127" i="2"/>
  <c r="BK180" i="3"/>
  <c r="J154" i="3"/>
  <c r="BK142" i="3"/>
  <c r="J178" i="3"/>
  <c r="J158" i="3"/>
  <c r="BK137" i="3"/>
  <c r="BK165" i="3"/>
  <c r="BK191" i="3"/>
  <c r="BK151" i="3"/>
  <c r="J133" i="3"/>
  <c r="BK169" i="3"/>
  <c r="J141" i="3"/>
  <c r="BK185" i="3"/>
  <c r="BK166" i="3"/>
  <c r="J191" i="3"/>
  <c r="BK162" i="3"/>
  <c r="BK156" i="3"/>
  <c r="J257" i="4"/>
  <c r="BK219" i="4"/>
  <c r="J197" i="4"/>
  <c r="J182" i="4"/>
  <c r="J261" i="4"/>
  <c r="BK246" i="4"/>
  <c r="J199" i="4"/>
  <c r="BK174" i="4"/>
  <c r="J249" i="4"/>
  <c r="BK223" i="4"/>
  <c r="J130" i="4"/>
  <c r="BK245" i="4"/>
  <c r="J208" i="4"/>
  <c r="J186" i="4"/>
  <c r="J216" i="4"/>
  <c r="J251" i="4"/>
  <c r="BK233" i="4"/>
  <c r="J198" i="4"/>
  <c r="BK193" i="4"/>
  <c r="J225" i="4"/>
  <c r="BK148" i="4"/>
  <c r="BK232" i="4"/>
  <c r="BK217" i="4"/>
  <c r="BK172" i="2"/>
  <c r="J168" i="2"/>
  <c r="BK162" i="2"/>
  <c r="J160" i="2"/>
  <c r="J157" i="2"/>
  <c r="BK153" i="2"/>
  <c r="BK150" i="2"/>
  <c r="J146" i="2"/>
  <c r="J143" i="2"/>
  <c r="J139" i="2"/>
  <c r="J135" i="2"/>
  <c r="BK128" i="2"/>
  <c r="AS94" i="1"/>
  <c r="BK134" i="3"/>
  <c r="J179" i="3"/>
  <c r="BK164" i="3"/>
  <c r="BK139" i="3"/>
  <c r="BK186" i="3"/>
  <c r="BK133" i="3"/>
  <c r="J167" i="3"/>
  <c r="BK148" i="3"/>
  <c r="J137" i="3"/>
  <c r="J172" i="3"/>
  <c r="BK138" i="3"/>
  <c r="J169" i="3"/>
  <c r="BK144" i="3"/>
  <c r="BK190" i="3"/>
  <c r="J143" i="3"/>
  <c r="BK167" i="3"/>
  <c r="J142" i="3"/>
  <c r="BK247" i="4"/>
  <c r="J228" i="4"/>
  <c r="BK203" i="4"/>
  <c r="BK184" i="4"/>
  <c r="J166" i="4"/>
  <c r="BK249" i="4"/>
  <c r="BK197" i="4"/>
  <c r="J158" i="4"/>
  <c r="J252" i="4"/>
  <c r="BK225" i="4"/>
  <c r="J206" i="4"/>
  <c r="J139" i="4"/>
  <c r="J247" i="4"/>
  <c r="J223" i="4"/>
  <c r="BK191" i="4"/>
  <c r="BK205" i="4"/>
  <c r="J172" i="4"/>
  <c r="BK248" i="4"/>
  <c r="BK230" i="4"/>
  <c r="BK170" i="4"/>
  <c r="J214" i="4"/>
  <c r="BK256" i="4"/>
  <c r="BK229" i="4"/>
  <c r="BK196" i="4"/>
  <c r="BK134" i="2"/>
  <c r="J194" i="3"/>
  <c r="BK158" i="3"/>
  <c r="J146" i="3"/>
  <c r="J180" i="3"/>
  <c r="J161" i="3"/>
  <c r="J188" i="3"/>
  <c r="J139" i="3"/>
  <c r="J163" i="3"/>
  <c r="BK189" i="3"/>
  <c r="J132" i="3"/>
  <c r="J175" i="3"/>
  <c r="J153" i="3"/>
  <c r="J135" i="3"/>
  <c r="BK175" i="3"/>
  <c r="BK141" i="3"/>
  <c r="J183" i="3"/>
  <c r="BK129" i="3"/>
  <c r="BK234" i="4"/>
  <c r="BK214" i="4"/>
  <c r="BK195" i="4"/>
  <c r="J176" i="4"/>
  <c r="BK167" i="4"/>
  <c r="J254" i="4"/>
  <c r="J209" i="4"/>
  <c r="BK187" i="4"/>
  <c r="BK253" i="4"/>
  <c r="BK224" i="4"/>
  <c r="J193" i="4"/>
  <c r="BK261" i="4"/>
  <c r="J205" i="4"/>
  <c r="BK182" i="4"/>
  <c r="J231" i="4"/>
  <c r="J191" i="4"/>
  <c r="J137" i="4"/>
  <c r="BK242" i="4"/>
  <c r="BK210" i="4"/>
  <c r="BK227" i="4"/>
  <c r="BK146" i="4"/>
  <c r="BK236" i="4"/>
  <c r="J204" i="4"/>
  <c r="J184" i="4"/>
  <c r="BK175" i="2"/>
  <c r="BK171" i="2"/>
  <c r="BK169" i="2"/>
  <c r="BK165" i="2"/>
  <c r="J161" i="2"/>
  <c r="J155" i="2"/>
  <c r="J152" i="2"/>
  <c r="J148" i="2"/>
  <c r="J145" i="2"/>
  <c r="J140" i="2"/>
  <c r="BK133" i="2"/>
  <c r="BK129" i="2"/>
  <c r="J127" i="2"/>
  <c r="J186" i="3"/>
  <c r="J239" i="4"/>
  <c r="BK206" i="4"/>
  <c r="J170" i="4"/>
  <c r="J134" i="4"/>
  <c r="J232" i="4"/>
  <c r="BK201" i="4"/>
  <c r="J255" i="4"/>
  <c r="J212" i="4"/>
  <c r="J178" i="4"/>
  <c r="J250" i="4"/>
  <c r="J224" i="4"/>
  <c r="BK204" i="4"/>
  <c r="J213" i="4"/>
  <c r="J185" i="4"/>
  <c r="BK258" i="4"/>
  <c r="J234" i="4"/>
  <c r="J211" i="4"/>
  <c r="J173" i="4"/>
  <c r="BK231" i="4"/>
  <c r="BK188" i="4"/>
  <c r="BK250" i="4"/>
  <c r="BK226" i="4"/>
  <c r="BK186" i="4"/>
  <c r="J34" i="2"/>
  <c r="J174" i="2"/>
  <c r="J170" i="2"/>
  <c r="J165" i="2"/>
  <c r="J162" i="2"/>
  <c r="BK158" i="2"/>
  <c r="J154" i="2"/>
  <c r="J150" i="2"/>
  <c r="BK146" i="2"/>
  <c r="BK143" i="2"/>
  <c r="BK136" i="2"/>
  <c r="BK131" i="2"/>
  <c r="J129" i="2"/>
  <c r="J198" i="3"/>
  <c r="BK157" i="3"/>
  <c r="BK132" i="3"/>
  <c r="BK176" i="3"/>
  <c r="J157" i="3"/>
  <c r="J130" i="3"/>
  <c r="BK172" i="3"/>
  <c r="J152" i="3"/>
  <c r="BK140" i="3"/>
  <c r="BK163" i="3"/>
  <c r="J136" i="3"/>
  <c r="BK178" i="3"/>
  <c r="J164" i="3"/>
  <c r="J182" i="3"/>
  <c r="BK136" i="3"/>
  <c r="J165" i="3"/>
  <c r="J147" i="3"/>
  <c r="J258" i="4"/>
  <c r="J222" i="4"/>
  <c r="BK189" i="4"/>
  <c r="BK175" i="4"/>
  <c r="J148" i="4"/>
  <c r="BK252" i="4"/>
  <c r="J227" i="4"/>
  <c r="J194" i="4"/>
  <c r="J262" i="4"/>
  <c r="J237" i="4"/>
  <c r="J229" i="4"/>
  <c r="J201" i="4"/>
  <c r="BK239" i="4"/>
  <c r="BK209" i="4"/>
  <c r="J179" i="4"/>
  <c r="J203" i="4"/>
  <c r="J174" i="4"/>
  <c r="BK130" i="4"/>
  <c r="BK243" i="4"/>
  <c r="J196" i="4"/>
  <c r="BK177" i="4"/>
  <c r="J154" i="4"/>
  <c r="J215" i="4"/>
  <c r="J183" i="4"/>
  <c r="J242" i="4"/>
  <c r="BK208" i="4"/>
  <c r="F35" i="2"/>
  <c r="J178" i="2"/>
  <c r="J175" i="2"/>
  <c r="BK170" i="2"/>
  <c r="BK166" i="2"/>
  <c r="J164" i="2"/>
  <c r="BK161" i="2"/>
  <c r="J158" i="2"/>
  <c r="J153" i="2"/>
  <c r="BK149" i="2"/>
  <c r="J147" i="2"/>
  <c r="J144" i="2"/>
  <c r="J142" i="2"/>
  <c r="J137" i="2"/>
  <c r="J133" i="2"/>
  <c r="BK130" i="2"/>
  <c r="BK126" i="2"/>
  <c r="BK153" i="3"/>
  <c r="BK195" i="3"/>
  <c r="J166" i="3"/>
  <c r="J145" i="3"/>
  <c r="J192" i="3"/>
  <c r="J144" i="3"/>
  <c r="J189" i="3"/>
  <c r="J155" i="3"/>
  <c r="BK145" i="3"/>
  <c r="J129" i="3"/>
  <c r="BK152" i="3"/>
  <c r="BK184" i="3"/>
  <c r="J159" i="3"/>
  <c r="J140" i="3"/>
  <c r="J173" i="3"/>
  <c r="J190" i="3"/>
  <c r="J150" i="3"/>
  <c r="J264" i="4"/>
  <c r="J241" i="4"/>
  <c r="J226" i="4"/>
  <c r="BK198" i="4"/>
  <c r="BK173" i="4"/>
  <c r="BK158" i="4"/>
  <c r="BK251" i="4"/>
  <c r="BK215" i="4"/>
  <c r="J190" i="4"/>
  <c r="BK154" i="4"/>
  <c r="BK240" i="4"/>
  <c r="BK211" i="4"/>
  <c r="BK144" i="4"/>
  <c r="J246" i="4"/>
  <c r="BK213" i="4"/>
  <c r="J164" i="4"/>
  <c r="J256" i="4"/>
  <c r="J189" i="4"/>
  <c r="BK163" i="4"/>
  <c r="J244" i="4"/>
  <c r="BK220" i="4"/>
  <c r="BK194" i="4"/>
  <c r="BK255" i="4"/>
  <c r="BK212" i="4"/>
  <c r="BK134" i="4"/>
  <c r="BK238" i="4"/>
  <c r="BK199" i="4"/>
  <c r="BK139" i="4"/>
  <c r="J177" i="2"/>
  <c r="BK174" i="2"/>
  <c r="J172" i="2"/>
  <c r="J166" i="2"/>
  <c r="J163" i="2"/>
  <c r="J159" i="2"/>
  <c r="BK154" i="2"/>
  <c r="J151" i="2"/>
  <c r="BK148" i="2"/>
  <c r="BK144" i="2"/>
  <c r="BK140" i="2"/>
  <c r="J136" i="2"/>
  <c r="BK132" i="2"/>
  <c r="J130" i="2"/>
  <c r="J126" i="2"/>
  <c r="J162" i="3"/>
  <c r="BK149" i="3"/>
  <c r="BK194" i="3"/>
  <c r="BK159" i="3"/>
  <c r="J131" i="3"/>
  <c r="BK161" i="3"/>
  <c r="BK183" i="3"/>
  <c r="BK147" i="3"/>
  <c r="BK192" i="3"/>
  <c r="J156" i="3"/>
  <c r="BK135" i="3"/>
  <c r="BK173" i="3"/>
  <c r="J151" i="3"/>
  <c r="J195" i="3"/>
  <c r="BK170" i="3"/>
  <c r="BK198" i="3"/>
  <c r="J170" i="3"/>
  <c r="BK146" i="3"/>
  <c r="BK262" i="4"/>
  <c r="BK237" i="4"/>
  <c r="J210" i="4"/>
  <c r="J188" i="4"/>
  <c r="J163" i="4"/>
  <c r="BK244" i="4"/>
  <c r="BK192" i="4"/>
  <c r="BK166" i="4"/>
  <c r="J236" i="4"/>
  <c r="BK207" i="4"/>
  <c r="BK171" i="4"/>
  <c r="J248" i="4"/>
  <c r="J219" i="4"/>
  <c r="BK200" i="4"/>
  <c r="J253" i="4"/>
  <c r="J200" i="4"/>
  <c r="J144" i="4"/>
  <c r="BK260" i="4"/>
  <c r="J240" i="4"/>
  <c r="J217" i="4"/>
  <c r="BK169" i="4"/>
  <c r="J233" i="4"/>
  <c r="BK179" i="4"/>
  <c r="BK241" i="4"/>
  <c r="BK222" i="4"/>
  <c r="BK185" i="4"/>
  <c r="P125" i="2" l="1"/>
  <c r="P138" i="2"/>
  <c r="T167" i="2"/>
  <c r="R125" i="2"/>
  <c r="T138" i="2"/>
  <c r="R167" i="2"/>
  <c r="P153" i="4"/>
  <c r="P181" i="4"/>
  <c r="P221" i="4"/>
  <c r="BK138" i="2"/>
  <c r="J138" i="2" s="1"/>
  <c r="J99" i="2" s="1"/>
  <c r="T141" i="2"/>
  <c r="T156" i="2"/>
  <c r="R129" i="4"/>
  <c r="T162" i="4"/>
  <c r="R221" i="4"/>
  <c r="BK141" i="2"/>
  <c r="J141" i="2" s="1"/>
  <c r="J100" i="2" s="1"/>
  <c r="P167" i="2"/>
  <c r="BK187" i="3"/>
  <c r="J187" i="3"/>
  <c r="J102" i="3" s="1"/>
  <c r="R187" i="3"/>
  <c r="R181" i="3"/>
  <c r="R160" i="3" s="1"/>
  <c r="R128" i="3" s="1"/>
  <c r="R127" i="3" s="1"/>
  <c r="R126" i="3" s="1"/>
  <c r="R125" i="3" s="1"/>
  <c r="T187" i="3"/>
  <c r="T181" i="3" s="1"/>
  <c r="T160" i="3" s="1"/>
  <c r="T128" i="3" s="1"/>
  <c r="T127" i="3" s="1"/>
  <c r="T126" i="3" s="1"/>
  <c r="T125" i="3" s="1"/>
  <c r="BK193" i="3"/>
  <c r="J193" i="3" s="1"/>
  <c r="J103" i="3" s="1"/>
  <c r="P193" i="3"/>
  <c r="R193" i="3"/>
  <c r="T193" i="3"/>
  <c r="T129" i="4"/>
  <c r="P162" i="4"/>
  <c r="T221" i="4"/>
  <c r="R153" i="4"/>
  <c r="BK181" i="4"/>
  <c r="P202" i="4"/>
  <c r="BK235" i="4"/>
  <c r="J235" i="4" s="1"/>
  <c r="J105" i="4" s="1"/>
  <c r="BK259" i="4"/>
  <c r="J259" i="4"/>
  <c r="J106" i="4" s="1"/>
  <c r="P141" i="2"/>
  <c r="BK156" i="2"/>
  <c r="J156" i="2" s="1"/>
  <c r="J101" i="2" s="1"/>
  <c r="R156" i="2"/>
  <c r="P187" i="3"/>
  <c r="P181" i="3"/>
  <c r="P160" i="3" s="1"/>
  <c r="P128" i="3" s="1"/>
  <c r="P127" i="3" s="1"/>
  <c r="P126" i="3" s="1"/>
  <c r="P125" i="3" s="1"/>
  <c r="AU96" i="1" s="1"/>
  <c r="BK153" i="4"/>
  <c r="J153" i="4"/>
  <c r="J99" i="4" s="1"/>
  <c r="T153" i="4"/>
  <c r="R181" i="4"/>
  <c r="R202" i="4"/>
  <c r="P235" i="4"/>
  <c r="P259" i="4"/>
  <c r="BK125" i="2"/>
  <c r="J125" i="2"/>
  <c r="J98" i="2" s="1"/>
  <c r="R138" i="2"/>
  <c r="BK167" i="2"/>
  <c r="J167" i="2" s="1"/>
  <c r="J102" i="2" s="1"/>
  <c r="P129" i="4"/>
  <c r="P128" i="4" s="1"/>
  <c r="BK162" i="4"/>
  <c r="J162" i="4" s="1"/>
  <c r="J100" i="4" s="1"/>
  <c r="T181" i="4"/>
  <c r="T202" i="4"/>
  <c r="T235" i="4"/>
  <c r="R259" i="4"/>
  <c r="T125" i="2"/>
  <c r="T124" i="2"/>
  <c r="T123" i="2" s="1"/>
  <c r="R141" i="2"/>
  <c r="P156" i="2"/>
  <c r="BK129" i="4"/>
  <c r="BK128" i="4" s="1"/>
  <c r="J128" i="4" s="1"/>
  <c r="J97" i="4" s="1"/>
  <c r="R162" i="4"/>
  <c r="BK202" i="4"/>
  <c r="J202" i="4" s="1"/>
  <c r="J103" i="4" s="1"/>
  <c r="BK221" i="4"/>
  <c r="J221" i="4" s="1"/>
  <c r="J104" i="4" s="1"/>
  <c r="R235" i="4"/>
  <c r="T259" i="4"/>
  <c r="BK189" i="2"/>
  <c r="J189" i="2" s="1"/>
  <c r="J103" i="2" s="1"/>
  <c r="BK181" i="3"/>
  <c r="BK160" i="3" s="1"/>
  <c r="J181" i="3"/>
  <c r="J101" i="3" s="1"/>
  <c r="BK197" i="3"/>
  <c r="J197" i="3"/>
  <c r="J105" i="3" s="1"/>
  <c r="BK263" i="4"/>
  <c r="J263" i="4" s="1"/>
  <c r="J107" i="4" s="1"/>
  <c r="E85" i="4"/>
  <c r="BE166" i="4"/>
  <c r="BE167" i="4"/>
  <c r="BE170" i="4"/>
  <c r="BE174" i="4"/>
  <c r="BE175" i="4"/>
  <c r="BE243" i="4"/>
  <c r="BE249" i="4"/>
  <c r="BE253" i="4"/>
  <c r="BE257" i="4"/>
  <c r="BE264" i="4"/>
  <c r="J91" i="4"/>
  <c r="BE137" i="4"/>
  <c r="BE169" i="4"/>
  <c r="BE173" i="4"/>
  <c r="BE177" i="4"/>
  <c r="BE178" i="4"/>
  <c r="BE184" i="4"/>
  <c r="BE191" i="4"/>
  <c r="BE194" i="4"/>
  <c r="BE195" i="4"/>
  <c r="BE197" i="4"/>
  <c r="BE199" i="4"/>
  <c r="BE201" i="4"/>
  <c r="BE203" i="4"/>
  <c r="BE204" i="4"/>
  <c r="BE211" i="4"/>
  <c r="BE218" i="4"/>
  <c r="BE219" i="4"/>
  <c r="BE222" i="4"/>
  <c r="BE230" i="4"/>
  <c r="BE239" i="4"/>
  <c r="BE260" i="4"/>
  <c r="BE261" i="4"/>
  <c r="F91" i="4"/>
  <c r="J121" i="4"/>
  <c r="BE139" i="4"/>
  <c r="BE144" i="4"/>
  <c r="BE146" i="4"/>
  <c r="BE148" i="4"/>
  <c r="BE182" i="4"/>
  <c r="BE183" i="4"/>
  <c r="BE189" i="4"/>
  <c r="BE190" i="4"/>
  <c r="BE192" i="4"/>
  <c r="BE205" i="4"/>
  <c r="BE207" i="4"/>
  <c r="BE213" i="4"/>
  <c r="BE216" i="4"/>
  <c r="BE223" i="4"/>
  <c r="BE232" i="4"/>
  <c r="BE241" i="4"/>
  <c r="BE252" i="4"/>
  <c r="BE255" i="4"/>
  <c r="F92" i="4"/>
  <c r="BE154" i="4"/>
  <c r="BE158" i="4"/>
  <c r="BE164" i="4"/>
  <c r="BE176" i="4"/>
  <c r="BE208" i="4"/>
  <c r="BE209" i="4"/>
  <c r="BE210" i="4"/>
  <c r="BE212" i="4"/>
  <c r="BE220" i="4"/>
  <c r="BE225" i="4"/>
  <c r="BE258" i="4"/>
  <c r="BE262" i="4"/>
  <c r="BE130" i="4"/>
  <c r="BE163" i="4"/>
  <c r="BE198" i="4"/>
  <c r="BE206" i="4"/>
  <c r="BE228" i="4"/>
  <c r="BE233" i="4"/>
  <c r="BE237" i="4"/>
  <c r="BE242" i="4"/>
  <c r="BE256" i="4"/>
  <c r="J92" i="4"/>
  <c r="BE185" i="4"/>
  <c r="BE186" i="4"/>
  <c r="BE188" i="4"/>
  <c r="BE214" i="4"/>
  <c r="BE215" i="4"/>
  <c r="BE217" i="4"/>
  <c r="BE226" i="4"/>
  <c r="BE227" i="4"/>
  <c r="BE234" i="4"/>
  <c r="BE244" i="4"/>
  <c r="BE245" i="4"/>
  <c r="BE247" i="4"/>
  <c r="BE254" i="4"/>
  <c r="BE134" i="4"/>
  <c r="BE172" i="4"/>
  <c r="BE179" i="4"/>
  <c r="BE238" i="4"/>
  <c r="BE240" i="4"/>
  <c r="BE248" i="4"/>
  <c r="BE250" i="4"/>
  <c r="BE171" i="4"/>
  <c r="BE187" i="4"/>
  <c r="BE193" i="4"/>
  <c r="BE196" i="4"/>
  <c r="BE200" i="4"/>
  <c r="BE224" i="4"/>
  <c r="BE229" i="4"/>
  <c r="BE231" i="4"/>
  <c r="BE236" i="4"/>
  <c r="BE246" i="4"/>
  <c r="BE251" i="4"/>
  <c r="J89" i="3"/>
  <c r="BE131" i="3"/>
  <c r="BE148" i="3"/>
  <c r="BE152" i="3"/>
  <c r="BE161" i="3"/>
  <c r="BE162" i="3"/>
  <c r="BE163" i="3"/>
  <c r="BE166" i="3"/>
  <c r="BE175" i="3"/>
  <c r="BE188" i="3"/>
  <c r="BE195" i="3"/>
  <c r="E85" i="3"/>
  <c r="J92" i="3"/>
  <c r="BE129" i="3"/>
  <c r="BE130" i="3"/>
  <c r="BE133" i="3"/>
  <c r="BE135" i="3"/>
  <c r="BE149" i="3"/>
  <c r="BE151" i="3"/>
  <c r="BE165" i="3"/>
  <c r="BE183" i="3"/>
  <c r="BE186" i="3"/>
  <c r="BK124" i="2"/>
  <c r="J124" i="2" s="1"/>
  <c r="J97" i="2" s="1"/>
  <c r="BE132" i="3"/>
  <c r="BE134" i="3"/>
  <c r="BE138" i="3"/>
  <c r="BE147" i="3"/>
  <c r="BE156" i="3"/>
  <c r="BE157" i="3"/>
  <c r="BE176" i="3"/>
  <c r="BE182" i="3"/>
  <c r="BE191" i="3"/>
  <c r="BE198" i="3"/>
  <c r="F121" i="3"/>
  <c r="BE143" i="3"/>
  <c r="BE145" i="3"/>
  <c r="F92" i="3"/>
  <c r="BE139" i="3"/>
  <c r="BE142" i="3"/>
  <c r="BE144" i="3"/>
  <c r="BE146" i="3"/>
  <c r="BE150" i="3"/>
  <c r="BE168" i="3"/>
  <c r="BE169" i="3"/>
  <c r="BE170" i="3"/>
  <c r="BE178" i="3"/>
  <c r="BE192" i="3"/>
  <c r="BE194" i="3"/>
  <c r="J121" i="3"/>
  <c r="BE137" i="3"/>
  <c r="BE141" i="3"/>
  <c r="BE158" i="3"/>
  <c r="BE164" i="3"/>
  <c r="BE172" i="3"/>
  <c r="BE173" i="3"/>
  <c r="BE179" i="3"/>
  <c r="BE180" i="3"/>
  <c r="BE136" i="3"/>
  <c r="BE140" i="3"/>
  <c r="BE153" i="3"/>
  <c r="BE154" i="3"/>
  <c r="BE167" i="3"/>
  <c r="BE184" i="3"/>
  <c r="BE185" i="3"/>
  <c r="BE190" i="3"/>
  <c r="BE155" i="3"/>
  <c r="BE159" i="3"/>
  <c r="BE189" i="3"/>
  <c r="AW95" i="1"/>
  <c r="E85" i="2"/>
  <c r="J89" i="2"/>
  <c r="F91" i="2"/>
  <c r="J91" i="2"/>
  <c r="F92" i="2"/>
  <c r="J92" i="2"/>
  <c r="BE126" i="2"/>
  <c r="BE127" i="2"/>
  <c r="BE128" i="2"/>
  <c r="BE129" i="2"/>
  <c r="BE130" i="2"/>
  <c r="BE131" i="2"/>
  <c r="BE132" i="2"/>
  <c r="BE133" i="2"/>
  <c r="BE134" i="2"/>
  <c r="BE135" i="2"/>
  <c r="BE136" i="2"/>
  <c r="BE137" i="2"/>
  <c r="BE139" i="2"/>
  <c r="BE140" i="2"/>
  <c r="BE142" i="2"/>
  <c r="BE143" i="2"/>
  <c r="BE144" i="2"/>
  <c r="BE145" i="2"/>
  <c r="BE146" i="2"/>
  <c r="BE147" i="2"/>
  <c r="BE148" i="2"/>
  <c r="BE149" i="2"/>
  <c r="BE150" i="2"/>
  <c r="BE151" i="2"/>
  <c r="BE152" i="2"/>
  <c r="BE153" i="2"/>
  <c r="BE154" i="2"/>
  <c r="BE155" i="2"/>
  <c r="BE157" i="2"/>
  <c r="BE158" i="2"/>
  <c r="BE159" i="2"/>
  <c r="BE160" i="2"/>
  <c r="BE161" i="2"/>
  <c r="BE162" i="2"/>
  <c r="BE163" i="2"/>
  <c r="BE164" i="2"/>
  <c r="BE165" i="2"/>
  <c r="BE166" i="2"/>
  <c r="BE168" i="2"/>
  <c r="BE169" i="2"/>
  <c r="BE170" i="2"/>
  <c r="BE171" i="2"/>
  <c r="BE172" i="2"/>
  <c r="BE173" i="2"/>
  <c r="BE174" i="2"/>
  <c r="BE175" i="2"/>
  <c r="BE176" i="2"/>
  <c r="BE177" i="2"/>
  <c r="BE178" i="2"/>
  <c r="BE179" i="2"/>
  <c r="BE180" i="2"/>
  <c r="BE181" i="2"/>
  <c r="BE182" i="2"/>
  <c r="BE183" i="2"/>
  <c r="BE184" i="2"/>
  <c r="BE185" i="2"/>
  <c r="BE186" i="2"/>
  <c r="BE187" i="2"/>
  <c r="BE188" i="2"/>
  <c r="BE190" i="2"/>
  <c r="BC95" i="1"/>
  <c r="BA95" i="1"/>
  <c r="BB95" i="1"/>
  <c r="BD95" i="1"/>
  <c r="F37" i="3"/>
  <c r="BD96" i="1"/>
  <c r="J34" i="4"/>
  <c r="AW97" i="1" s="1"/>
  <c r="F36" i="3"/>
  <c r="BC96" i="1" s="1"/>
  <c r="F37" i="4"/>
  <c r="BD97" i="1" s="1"/>
  <c r="F35" i="4"/>
  <c r="BB97" i="1"/>
  <c r="F35" i="3"/>
  <c r="BB96" i="1" s="1"/>
  <c r="J34" i="3"/>
  <c r="AW96" i="1" s="1"/>
  <c r="F34" i="3"/>
  <c r="BA96" i="1" s="1"/>
  <c r="F34" i="4"/>
  <c r="BA97" i="1"/>
  <c r="F36" i="4"/>
  <c r="BC97" i="1" s="1"/>
  <c r="BK128" i="3" l="1"/>
  <c r="J160" i="3"/>
  <c r="J100" i="3" s="1"/>
  <c r="T128" i="4"/>
  <c r="R124" i="2"/>
  <c r="R123" i="2"/>
  <c r="R128" i="4"/>
  <c r="P124" i="2"/>
  <c r="P123" i="2" s="1"/>
  <c r="AU95" i="1" s="1"/>
  <c r="T180" i="4"/>
  <c r="BK180" i="4"/>
  <c r="J180" i="4"/>
  <c r="J101" i="4"/>
  <c r="R180" i="4"/>
  <c r="P180" i="4"/>
  <c r="P127" i="4" s="1"/>
  <c r="AU97" i="1" s="1"/>
  <c r="BK127" i="4"/>
  <c r="J127" i="4"/>
  <c r="J129" i="4"/>
  <c r="J98" i="4"/>
  <c r="J181" i="4"/>
  <c r="J102" i="4"/>
  <c r="BK196" i="3"/>
  <c r="J196" i="3" s="1"/>
  <c r="J104" i="3" s="1"/>
  <c r="BK123" i="2"/>
  <c r="J123" i="2"/>
  <c r="J30" i="2" s="1"/>
  <c r="AG95" i="1" s="1"/>
  <c r="J33" i="4"/>
  <c r="AV97" i="1" s="1"/>
  <c r="AT97" i="1" s="1"/>
  <c r="J30" i="4"/>
  <c r="AG97" i="1"/>
  <c r="BB94" i="1"/>
  <c r="W31" i="1" s="1"/>
  <c r="BC94" i="1"/>
  <c r="W32" i="1"/>
  <c r="F33" i="4"/>
  <c r="AZ97" i="1" s="1"/>
  <c r="J33" i="3"/>
  <c r="AV96" i="1" s="1"/>
  <c r="AT96" i="1" s="1"/>
  <c r="J33" i="2"/>
  <c r="AV95" i="1" s="1"/>
  <c r="AT95" i="1" s="1"/>
  <c r="F33" i="2"/>
  <c r="AZ95" i="1" s="1"/>
  <c r="F33" i="3"/>
  <c r="AZ96" i="1" s="1"/>
  <c r="BD94" i="1"/>
  <c r="W33" i="1" s="1"/>
  <c r="BA94" i="1"/>
  <c r="W30" i="1"/>
  <c r="J128" i="3" l="1"/>
  <c r="J99" i="3" s="1"/>
  <c r="BK127" i="3"/>
  <c r="R127" i="4"/>
  <c r="T127" i="4"/>
  <c r="J96" i="4"/>
  <c r="J39" i="4"/>
  <c r="AN95" i="1"/>
  <c r="J96" i="2"/>
  <c r="J39" i="2"/>
  <c r="AN97" i="1"/>
  <c r="AU94" i="1"/>
  <c r="AZ94" i="1"/>
  <c r="W29" i="1"/>
  <c r="AY94" i="1"/>
  <c r="AW94" i="1"/>
  <c r="AK30" i="1"/>
  <c r="AX94" i="1"/>
  <c r="J127" i="3" l="1"/>
  <c r="J98" i="3" s="1"/>
  <c r="BK126" i="3"/>
  <c r="AV94" i="1"/>
  <c r="AK29" i="1"/>
  <c r="J126" i="3" l="1"/>
  <c r="J97" i="3" s="1"/>
  <c r="BK125" i="3"/>
  <c r="J125" i="3" s="1"/>
  <c r="AT94" i="1"/>
  <c r="J96" i="3" l="1"/>
  <c r="J30" i="3"/>
  <c r="AG96" i="1" l="1"/>
  <c r="J39" i="3"/>
  <c r="AG94" i="1" l="1"/>
  <c r="AN96" i="1"/>
  <c r="AK26" i="1" l="1"/>
  <c r="AK35" i="1" s="1"/>
  <c r="AN94" i="1"/>
</calcChain>
</file>

<file path=xl/sharedStrings.xml><?xml version="1.0" encoding="utf-8"?>
<sst xmlns="http://schemas.openxmlformats.org/spreadsheetml/2006/main" count="4254" uniqueCount="989">
  <si>
    <t>Export Komplet</t>
  </si>
  <si>
    <t/>
  </si>
  <si>
    <t>2.0</t>
  </si>
  <si>
    <t>False</t>
  </si>
  <si>
    <t>{7e00374d-d5ed-4015-a394-c520974b2f6d}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</si>
  <si>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</si>
  <si>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</si>
  <si>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</si>
  <si>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</si>
  <si>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</si>
  <si>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</si>
  <si>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</si>
  <si>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</si>
  <si>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</si>
  <si>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Z2229_DPS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</si>
  <si>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</si>
  <si>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</si>
  <si>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Vestavba družiny do 3.NP</t>
  </si>
  <si>
    <t>KSO:</t>
  </si>
  <si>
    <t>CC-CZ:</t>
  </si>
  <si>
    <t>Místo:</t>
  </si>
  <si>
    <t>Vrchlabí, Krkonošská č.p. 272</t>
  </si>
  <si>
    <t>Datum:</t>
  </si>
  <si>
    <t>23. 10. 2023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</si>
  <si>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</si>
  <si>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</si>
  <si>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</si>
  <si>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</si>
  <si>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</si>
  <si>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</si>
  <si>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</si>
  <si>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</si>
  <si>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</si>
  <si>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</si>
  <si>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</si>
  <si>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</si>
  <si>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</si>
  <si>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</si>
  <si>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</si>
  <si>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</si>
  <si>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</si>
  <si>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</si>
  <si>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</si>
  <si>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</si>
  <si>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</si>
  <si>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</si>
  <si>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</si>
  <si>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</si>
  <si>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</si>
  <si>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</si>
  <si>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</si>
  <si>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</si>
  <si>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</si>
  <si>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</si>
  <si>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</si>
  <si>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</si>
  <si>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</si>
  <si>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</si>
  <si>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</si>
  <si>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</si>
  <si>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</si>
  <si>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</si>
  <si>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</si>
  <si>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</si>
  <si>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</si>
  <si>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</si>
  <si>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</si>
  <si>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</si>
  <si>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</si>
  <si>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</si>
  <si>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</si>
  <si>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</si>
  <si>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</si>
  <si>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</si>
  <si>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</si>
  <si>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</si>
  <si>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</si>
  <si>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</si>
  <si>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</si>
  <si>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UT</t>
  </si>
  <si>
    <t>Vytápění</t>
  </si>
  <si>
    <t>STA</t>
  </si>
  <si>
    <t>1</t>
  </si>
  <si>
    <t>{52fa7cb7-01cf-4758-8714-014af1c1b196}</t>
  </si>
  <si>
    <t>2</t>
  </si>
  <si>
    <t>VZT</t>
  </si>
  <si>
    <t>Vzduchotechnika</t>
  </si>
  <si>
    <t>{ee0291f8-e484-47b9-ae5b-a4710f13490b}</t>
  </si>
  <si>
    <t>ZTi</t>
  </si>
  <si>
    <t>Zdravotní technika</t>
  </si>
  <si>
    <t>{bd6d7cee-8332-4c5e-91c8-d4bcb28ebcd9}</t>
  </si>
  <si>
    <t>KRYCÍ LIST SOUPISU PRACÍ</t>
  </si>
  <si>
    <t>Objekt:</t>
  </si>
  <si>
    <t>UT - Vytápění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</si>
  <si>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</si>
  <si>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</si>
  <si>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</si>
  <si>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</si>
  <si>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</si>
  <si>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</si>
  <si>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</si>
  <si>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</si>
  <si>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</si>
  <si>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</si>
  <si>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</si>
  <si>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</si>
  <si>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</si>
  <si>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</si>
  <si>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</si>
  <si>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</si>
  <si>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</si>
  <si>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</si>
  <si>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</si>
  <si>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</si>
  <si>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</si>
  <si>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</si>
  <si>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</si>
  <si>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</si>
  <si>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</si>
  <si>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</si>
  <si>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</si>
  <si>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</si>
  <si>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731</t>
  </si>
  <si>
    <t>Ústřední vytápění - kotelny</t>
  </si>
  <si>
    <t>K</t>
  </si>
  <si>
    <t>731200829</t>
  </si>
  <si>
    <t>Demontáž kotlů ocelových  na kapalná nebo plynná paliva, o výkonu přes 100 do 125 kW</t>
  </si>
  <si>
    <t>kus</t>
  </si>
  <si>
    <t>16</t>
  </si>
  <si>
    <t>688004401</t>
  </si>
  <si>
    <t>731244115</t>
  </si>
  <si>
    <t>Kotle ocelové teplovodní plynové závěsné kondenzační pro vytápění 9,7-48,7 kW</t>
  </si>
  <si>
    <t>soubor</t>
  </si>
  <si>
    <t>358577222</t>
  </si>
  <si>
    <t>3</t>
  </si>
  <si>
    <t>731391815</t>
  </si>
  <si>
    <t>Vypuštění vody z kotlů do kanalizace  samospádem o výhřevné ploše kotlů přes 50 do 100 m2</t>
  </si>
  <si>
    <t>1708230079</t>
  </si>
  <si>
    <t>4</t>
  </si>
  <si>
    <t>731810332</t>
  </si>
  <si>
    <t>Nucené odtahy spalin od kondenzačních kotlů soustředným potrubím vedeným svisle šikmou střechou, průměru 80/125 mm</t>
  </si>
  <si>
    <t>2049668075</t>
  </si>
  <si>
    <t>5</t>
  </si>
  <si>
    <t>731810342</t>
  </si>
  <si>
    <t>Nucené odtahy spalin od kondenzačních kotlů prodloužení soustředného potrubí, průměru 80/125 mm</t>
  </si>
  <si>
    <t>m</t>
  </si>
  <si>
    <t>-1674981445</t>
  </si>
  <si>
    <t>6</t>
  </si>
  <si>
    <t>731890801</t>
  </si>
  <si>
    <t>Vnitrostaveništní přemístění vybouraných (demontovaných) hmot kotelen  vodorovně do 100 m umístěných ve výšce (hloubce) do 6 m</t>
  </si>
  <si>
    <t>t</t>
  </si>
  <si>
    <t>-640234939</t>
  </si>
  <si>
    <t>7</t>
  </si>
  <si>
    <t>731999001</t>
  </si>
  <si>
    <t>Ekvitermní regulace systému:_x000D_
_x000D_
Ekvitermní regulátor - 1ks_x000D_
Venkovní čidlo - 1ks_x000D_
Modul kaskády 2 kotlů - 1ks_x000D_
Modul - anuloit - 1ks_x000D_
Modul - ohřev TV - 2ks_x000D_
Modul - cirkulační čerpadlo - 1ks_x000D_
Modul - směšovaná větev - 5ks_x000D_
Modul - nesměšovaná větev - 3ks</t>
  </si>
  <si>
    <t>soub</t>
  </si>
  <si>
    <t>-171496665</t>
  </si>
  <si>
    <t>8</t>
  </si>
  <si>
    <t>731999002</t>
  </si>
  <si>
    <t>Demontáž stávající regulace kotelny III. kategorie</t>
  </si>
  <si>
    <t>2066918107</t>
  </si>
  <si>
    <t>9</t>
  </si>
  <si>
    <t>731999003</t>
  </si>
  <si>
    <t>Inhibitor - ochranná protikorozní kapalina pro nové i stávající topné systémy, poměr ředění 1:200.</t>
  </si>
  <si>
    <t>litr</t>
  </si>
  <si>
    <t>34071377</t>
  </si>
  <si>
    <t>10</t>
  </si>
  <si>
    <t>731999004</t>
  </si>
  <si>
    <t xml:space="preserve">Kapalina pro chemické čištění topných systémů, poměr ředění 1:200. Použití pro čištění topení, chladících systémů a rozvodů vody. </t>
  </si>
  <si>
    <t>1175253854</t>
  </si>
  <si>
    <t>11</t>
  </si>
  <si>
    <t>731999005</t>
  </si>
  <si>
    <t>Uvedení kotlů a regulace do provozu, zaškolení obsluhy</t>
  </si>
  <si>
    <t>1792490524</t>
  </si>
  <si>
    <t>12</t>
  </si>
  <si>
    <t>998731101</t>
  </si>
  <si>
    <t>Přesun hmot pro kotelny  stanovený z hmotnosti přesunovaného materiálu vodorovná dopravní vzdálenost do 50 m v objektech výšky do 6 m</t>
  </si>
  <si>
    <t>-1834945624</t>
  </si>
  <si>
    <t>732</t>
  </si>
  <si>
    <t>Ústřední vytápění - strojovny</t>
  </si>
  <si>
    <t>13</t>
  </si>
  <si>
    <t>732294319</t>
  </si>
  <si>
    <t>Elektrická topná jednotka vestavná přírubová o výkonu 15,0 kW</t>
  </si>
  <si>
    <t>608342217</t>
  </si>
  <si>
    <t>14</t>
  </si>
  <si>
    <t>998732101</t>
  </si>
  <si>
    <t>Přesun hmot pro strojovny  stanovený z hmotnosti přesunovaného materiálu vodorovná dopravní vzdálenost do 50 m v objektech výšky do 6 m</t>
  </si>
  <si>
    <t>-589302522</t>
  </si>
  <si>
    <t>733</t>
  </si>
  <si>
    <t>Ústřední vytápění - rozvodné potrubí</t>
  </si>
  <si>
    <t>733110810</t>
  </si>
  <si>
    <t>Demontáž potrubí z trubek ocelových závitových  DN přes 50 do 80</t>
  </si>
  <si>
    <t>112218894</t>
  </si>
  <si>
    <t>733113113</t>
  </si>
  <si>
    <t>Potrubí z trubek ocelových závitových černých Příplatek k ceně za zhotovení přípojky z ocelových trubek závitových DN 15</t>
  </si>
  <si>
    <t>CS ÚRS 2023 02</t>
  </si>
  <si>
    <t>925810021</t>
  </si>
  <si>
    <t>17</t>
  </si>
  <si>
    <t>733122222</t>
  </si>
  <si>
    <t>Potrubí z trubek ocelových hladkých spojovaných lisováním z uhlíkové oceli tenkostěnné vně pozinkované PN 16, T= +110°C Ø 15/1,2</t>
  </si>
  <si>
    <t>-746096067</t>
  </si>
  <si>
    <t>18</t>
  </si>
  <si>
    <t>733122223</t>
  </si>
  <si>
    <t>Potrubí z trubek ocelových hladkých spojovaných lisováním z uhlíkové oceli tenkostěnné vně pozinkované PN 16, T= +110°C Ø 18/1,2</t>
  </si>
  <si>
    <t>-205293741</t>
  </si>
  <si>
    <t>19</t>
  </si>
  <si>
    <t>733122224</t>
  </si>
  <si>
    <t>Potrubí z trubek ocelových hladkých spojovaných lisováním z uhlíkové oceli tenkostěnné vně pozinkované PN 16, T= +110°C Ø 22/1,5</t>
  </si>
  <si>
    <t>1844142855</t>
  </si>
  <si>
    <t>20</t>
  </si>
  <si>
    <t>733122225</t>
  </si>
  <si>
    <t>Potrubí z trubek ocelových hladkých spojovaných lisováním z uhlíkové oceli tenkostěnné vně pozinkované PN 16, T= +110°C Ø 28/1,5</t>
  </si>
  <si>
    <t>1580941154</t>
  </si>
  <si>
    <t>733122227</t>
  </si>
  <si>
    <t>Potrubí z trubek ocelových hladkých spojovaných lisováním z uhlíkové oceli tenkostěnné vně pozinkované PN 16, T= +110°C Ø 42/1,5</t>
  </si>
  <si>
    <t>-1142852087</t>
  </si>
  <si>
    <t>22</t>
  </si>
  <si>
    <t>733122230</t>
  </si>
  <si>
    <t>Potrubí z trubek ocelových hladkých spojovaných lisováním z uhlíkové oceli tenkostěnné vně pozinkované PN 16, T= +110°C Ø 76,1/2</t>
  </si>
  <si>
    <t>-168466021</t>
  </si>
  <si>
    <t>23</t>
  </si>
  <si>
    <t>733190217</t>
  </si>
  <si>
    <t>Zkoušky těsnosti potrubí, manžety prostupové z trubek ocelových zkoušky těsnosti potrubí (za provozu) z trubek ocelových hladkých Ø do 51/2,6</t>
  </si>
  <si>
    <t>-1886905798</t>
  </si>
  <si>
    <t>24</t>
  </si>
  <si>
    <t>733190225</t>
  </si>
  <si>
    <t>Zkoušky těsnosti potrubí, manžety prostupové z trubek ocelových zkoušky těsnosti potrubí (za provozu) z trubek ocelových hladkých Ø přes 60,3/2,9 do 89/5,0</t>
  </si>
  <si>
    <t>1007285793</t>
  </si>
  <si>
    <t>25</t>
  </si>
  <si>
    <t>733194912</t>
  </si>
  <si>
    <t>Opravy rozvodů potrubí z trubek ocelových hladkých navaření odbočky na stávající potrubí odbočka Ø 28/2,6</t>
  </si>
  <si>
    <t>855831342</t>
  </si>
  <si>
    <t>26</t>
  </si>
  <si>
    <t>733290801</t>
  </si>
  <si>
    <t>Demontáž potrubí z trubek měděných  Ø do 35/1,5</t>
  </si>
  <si>
    <t>836887205</t>
  </si>
  <si>
    <t>27</t>
  </si>
  <si>
    <t>733811254</t>
  </si>
  <si>
    <t>Ochrana potrubí termoizolačními trubicemi z pěnového polyetylenu PE přilepenými v příčných a podélných spojích, tloušťky izolace přes 20 do 25 mm, vnitřního průměru izolace DN přes 63 do 89 mm</t>
  </si>
  <si>
    <t>-734684056</t>
  </si>
  <si>
    <t>28</t>
  </si>
  <si>
    <t>998733102</t>
  </si>
  <si>
    <t>Přesun hmot pro rozvody potrubí  stanovený z hmotnosti přesunovaného materiálu vodorovná dopravní vzdálenost do 50 m v objektech výšky přes 6 do 12 m</t>
  </si>
  <si>
    <t>-327576348</t>
  </si>
  <si>
    <t>734</t>
  </si>
  <si>
    <t>Ústřední vytápění - armatury</t>
  </si>
  <si>
    <t>29</t>
  </si>
  <si>
    <t>734211126</t>
  </si>
  <si>
    <t>Ventily odvzdušňovací závitové automatické se zpětnou klapkou PN 14 do 120°C G 3/8</t>
  </si>
  <si>
    <t>1528275676</t>
  </si>
  <si>
    <t>30</t>
  </si>
  <si>
    <t>734221682</t>
  </si>
  <si>
    <t>Ventily regulační závitové hlavice termostatické, pro ovládání ventilů PN 10 do 110°C kapalinové otopných těles VK</t>
  </si>
  <si>
    <t>2032929907</t>
  </si>
  <si>
    <t>31</t>
  </si>
  <si>
    <t>734242416</t>
  </si>
  <si>
    <t>Ventily zpětné závitové PN 16 do 110°C přímé G 6/4</t>
  </si>
  <si>
    <t>692942020</t>
  </si>
  <si>
    <t>32</t>
  </si>
  <si>
    <t>734261236</t>
  </si>
  <si>
    <t>Šroubení topenářské PN 16 do 120°C přímé G 5/4</t>
  </si>
  <si>
    <t>-331530826</t>
  </si>
  <si>
    <t>33</t>
  </si>
  <si>
    <t>734261402</t>
  </si>
  <si>
    <t>Šroubení připojovací armatury radiátorů VK PN 10 do 110°C, regulační uzavíratelné rohové G 1/2 x 18</t>
  </si>
  <si>
    <t>1389897738</t>
  </si>
  <si>
    <t>34</t>
  </si>
  <si>
    <t>734291123</t>
  </si>
  <si>
    <t>Ostatní armatury kohouty plnicí a vypouštěcí PN 10 do 90°C G 1/2</t>
  </si>
  <si>
    <t>-823557549</t>
  </si>
  <si>
    <t>35</t>
  </si>
  <si>
    <t>734291265</t>
  </si>
  <si>
    <t>Ostatní armatury filtry závitové PN 30 do 110°C přímé s vnitřními závity G 1 1/4</t>
  </si>
  <si>
    <t>-1022699970</t>
  </si>
  <si>
    <t>36</t>
  </si>
  <si>
    <t>734292775</t>
  </si>
  <si>
    <t>Ostatní armatury kulové kohouty PN 42 do 185°C plnoprůtokové vnitřní závit G 1 1/4</t>
  </si>
  <si>
    <t>1739363339</t>
  </si>
  <si>
    <t>37</t>
  </si>
  <si>
    <t>734292778</t>
  </si>
  <si>
    <t>Ostatní armatury kulové kohouty PN 42 do 185°C plnoprůtokové vnitřní závit G 2 1/2</t>
  </si>
  <si>
    <t>285317162</t>
  </si>
  <si>
    <t>38</t>
  </si>
  <si>
    <t>998734102</t>
  </si>
  <si>
    <t>Přesun hmot pro armatury  stanovený z hmotnosti přesunovaného materiálu vodorovná dopravní vzdálenost do 50 m v objektech výšky přes 6 do 12 m</t>
  </si>
  <si>
    <t>-8500458</t>
  </si>
  <si>
    <t>735</t>
  </si>
  <si>
    <t>Ústřední vytápění - otopná tělesa</t>
  </si>
  <si>
    <t>39</t>
  </si>
  <si>
    <t>735000912</t>
  </si>
  <si>
    <t>Regulace otopného systému při opravách  vyregulování dvojregulačních ventilů a kohoutů s termostatickým ovládáním</t>
  </si>
  <si>
    <t>1415299984</t>
  </si>
  <si>
    <t>40</t>
  </si>
  <si>
    <t>735111810</t>
  </si>
  <si>
    <t>Demontáž otopných těles litinových  článkových</t>
  </si>
  <si>
    <t>m2</t>
  </si>
  <si>
    <t>-704870975</t>
  </si>
  <si>
    <t>41</t>
  </si>
  <si>
    <t>735152272</t>
  </si>
  <si>
    <t>Otopná tělesa panelová VK jednodesková PN 1,0 MPa, T do 110°C s jednou přídavnou přestupní plochou výšky tělesa 600 mm stavební délky / výkonu 500 mm / 501 W</t>
  </si>
  <si>
    <t>2145009456</t>
  </si>
  <si>
    <t>42</t>
  </si>
  <si>
    <t>735152275</t>
  </si>
  <si>
    <t>Otopná tělesa panelová VK jednodesková PN 1,0 MPa, T do 110°C s jednou přídavnou přestupní plochou výšky tělesa 600 mm stavební délky / výkonu 800 mm / 802 W</t>
  </si>
  <si>
    <t>478041158</t>
  </si>
  <si>
    <t>43</t>
  </si>
  <si>
    <t>735152276</t>
  </si>
  <si>
    <t>Otopná tělesa panelová VK jednodesková PN 1,0 MPa, T do 110°C s jednou přídavnou přestupní plochou výšky tělesa 600 mm stavební délky / výkonu 900 mm / 902 W</t>
  </si>
  <si>
    <t>-1813853991</t>
  </si>
  <si>
    <t>44</t>
  </si>
  <si>
    <t>735152277</t>
  </si>
  <si>
    <t>Otopná tělesa panelová VK jednodesková PN 1,0 MPa, T do 110°C s jednou přídavnou přestupní plochou výšky tělesa 600 mm stavební délky / výkonu 1000 mm / 1002 W</t>
  </si>
  <si>
    <t>1985680785</t>
  </si>
  <si>
    <t>45</t>
  </si>
  <si>
    <t>735152278</t>
  </si>
  <si>
    <t>Otopná tělesa panelová VK jednodesková PN 1,0 MPa, T do 110°C s jednou přídavnou přestupní plochou výšky tělesa 600 mm stavební délky / výkonu 1100 mm / 1102 W</t>
  </si>
  <si>
    <t>1632881611</t>
  </si>
  <si>
    <t>46</t>
  </si>
  <si>
    <t>735152283</t>
  </si>
  <si>
    <t>Otopná tělesa panelová VK jednodesková PN 1,0 MPa, T do 110°C s jednou přídavnou přestupní plochou výšky tělesa 600 mm stavební délky / výkonu 2000 mm / 2004 W</t>
  </si>
  <si>
    <t>1986497935</t>
  </si>
  <si>
    <t>47</t>
  </si>
  <si>
    <t>735152297</t>
  </si>
  <si>
    <t>Otopná tělesa panelová VK jednodesková PN 1,0 MPa, T do 110°C s jednou přídavnou přestupní plochou výšky tělesa 900 mm stavební délky / výkonu 1000 mm / 1394 W</t>
  </si>
  <si>
    <t>-1258183134</t>
  </si>
  <si>
    <t>48</t>
  </si>
  <si>
    <t>735152572</t>
  </si>
  <si>
    <t>Otopná tělesa panelová VK dvoudesková PN 1,0 MPa, T do 110°C se dvěma přídavnými přestupními plochami výšky tělesa 600 mm stavební délky / výkonu 500 mm / 840 W</t>
  </si>
  <si>
    <t>1127128680</t>
  </si>
  <si>
    <t>49</t>
  </si>
  <si>
    <t>735152573</t>
  </si>
  <si>
    <t>Otopná tělesa panelová VK dvoudesková PN 1,0 MPa, T do 110°C se dvěma přídavnými přestupními plochami výšky tělesa 600 mm stavební délky / výkonu 600 mm / 1007 W</t>
  </si>
  <si>
    <t>-1832727561</t>
  </si>
  <si>
    <t>50</t>
  </si>
  <si>
    <t>735152574</t>
  </si>
  <si>
    <t>Otopná tělesa panelová VK dvoudesková PN 1,0 MPa, T do 110°C se dvěma přídavnými přestupními plochami výšky tělesa 600 mm stavební délky / výkonu 700 mm / 1175 W</t>
  </si>
  <si>
    <t>-2050940658</t>
  </si>
  <si>
    <t>51</t>
  </si>
  <si>
    <t>735152577</t>
  </si>
  <si>
    <t>Otopná tělesa panelová VK dvoudesková PN 1,0 MPa, T do 110°C se dvěma přídavnými přestupními plochami výšky tělesa 600 mm stavební délky / výkonu 1000 mm / 1679 W</t>
  </si>
  <si>
    <t>966160604</t>
  </si>
  <si>
    <t>52</t>
  </si>
  <si>
    <t>735152578</t>
  </si>
  <si>
    <t>Otopná tělesa panelová VK dvoudesková PN 1,0 MPa, T do 110°C se dvěma přídavnými přestupními plochami výšky tělesa 600 mm stavební délky / výkonu 1100 mm / 1847 W</t>
  </si>
  <si>
    <t>1800963986</t>
  </si>
  <si>
    <t>53</t>
  </si>
  <si>
    <t>735152679</t>
  </si>
  <si>
    <t>Otopná tělesa panelová VK třídesková PN 1,0 MPa, T do 110°C se třemi přídavnými přestupními plochami výšky tělesa 600 mm stavební délky / výkonu 1200 mm / 2887 W</t>
  </si>
  <si>
    <t>-1794334626</t>
  </si>
  <si>
    <t>54</t>
  </si>
  <si>
    <t>735152681</t>
  </si>
  <si>
    <t>Otopná tělesa panelová VK třídesková PN 1,0 MPa, T do 110°C se třemi přídavnými přestupními plochami výšky tělesa 600 mm stavební délky / výkonu 1600 mm / 3850 W</t>
  </si>
  <si>
    <t>-1886823584</t>
  </si>
  <si>
    <t>55</t>
  </si>
  <si>
    <t>735191905</t>
  </si>
  <si>
    <t>Ostatní opravy otopných těles  odvzdušnění tělesa</t>
  </si>
  <si>
    <t>1836482607</t>
  </si>
  <si>
    <t>56</t>
  </si>
  <si>
    <t>735494811</t>
  </si>
  <si>
    <t>Vypuštění vody z otopných soustav bez kotlů, ohříváků, zásobníků a nádrží</t>
  </si>
  <si>
    <t>-1457071487</t>
  </si>
  <si>
    <t>57</t>
  </si>
  <si>
    <t>735494812</t>
  </si>
  <si>
    <t>Proplach a vyčištění otopného systému pomocí kapaliny na čištění.</t>
  </si>
  <si>
    <t>1509969298</t>
  </si>
  <si>
    <t>58</t>
  </si>
  <si>
    <t>735494813</t>
  </si>
  <si>
    <t>Napuštění a otopného systému a implementace inhybitoru</t>
  </si>
  <si>
    <t>-790092380</t>
  </si>
  <si>
    <t>59</t>
  </si>
  <si>
    <t>998735102</t>
  </si>
  <si>
    <t>Přesun hmot pro otopná tělesa  stanovený z hmotnosti přesunovaného materiálu vodorovná dopravní vzdálenost do 50 m v objektech výšky přes 6 do 12 m</t>
  </si>
  <si>
    <t>-715865839</t>
  </si>
  <si>
    <t>HZS</t>
  </si>
  <si>
    <t>Hodinové zúčtovací sazby</t>
  </si>
  <si>
    <t>60</t>
  </si>
  <si>
    <t>HZS2222</t>
  </si>
  <si>
    <t>Hodinové zúčtovací sazby profesí PSV provádění stavebních instalací topenář odborný</t>
  </si>
  <si>
    <t>hod</t>
  </si>
  <si>
    <t>512</t>
  </si>
  <si>
    <t>999289771</t>
  </si>
  <si>
    <t>VZT - Vzduchotechnika</t>
  </si>
  <si>
    <t xml:space="preserve">    751 - Vzduchotechnika</t>
  </si>
  <si>
    <t xml:space="preserve">      751-1 - Zařízení č.1</t>
  </si>
  <si>
    <t xml:space="preserve">        751-2 - Zařízení č.2</t>
  </si>
  <si>
    <t xml:space="preserve">          751-3 - Zařízení č.3</t>
  </si>
  <si>
    <t xml:space="preserve">            751-4 - Ostatní</t>
  </si>
  <si>
    <t>VRN - Vedlejší rozpočtové náklady</t>
  </si>
  <si>
    <t xml:space="preserve">    VRN2 - Příprava staveniště</t>
  </si>
  <si>
    <t>751</t>
  </si>
  <si>
    <t>751-1</t>
  </si>
  <si>
    <t>Zařízení č.1</t>
  </si>
  <si>
    <t>751611116</t>
  </si>
  <si>
    <t>Montáž vzduchotechnické jednotky s rekuperací tepla centrální stojaté s výměnou vzduchu přes 1000 do 5000 m3/h</t>
  </si>
  <si>
    <t>-2138797248</t>
  </si>
  <si>
    <t>751999011</t>
  </si>
  <si>
    <t>Jednotka splňuje ErP (Ecodesign) - nařízení EU 1253/2014, platné od 1.1.2016 i 1.1.2018._x000D_
A100645 Jednotka 4500 - 1 ks_x000D_
A102348 Me.110.EC3 (4500ME) - EC 1 ks_x000D_
A103348 Mi.110.EC3 (4500ME) - EC 1 ks_x000D_
A104450 S7.C_protiproudý rekuperační výměník (5000M,MV,4500ME,MEV) 1 ks_x000D_
A105110 provedení 10 (parapetní) 1 ks_x000D_
A105010 konfigurace 10 1 ks_x000D_
A106065 Fe.K4_filtr přívod kazetový třída G4 (5000M,MV,MN,4500ME,MEV,MEN,7100B,BV,BN) 1 ks_x000D_
A106265 Fi.K4_filtr odtah kazetový třída G4 (5000M,MV,MN,4500ME,MEV,MEN,7100B,BV,BN) 1 ks_x000D_
A130550 B.x_by-pass (5000M,MV,4500ME,MEV) 1 ks_x000D_
A111250 C.x_cirkulace (5000M,MV,4500ME,MEV) 1 ks_x000D_
A113364 CHF.4_přímý chladič (5000M,MV,4500ME,MEV) 1 ks_x000D_
A131035 H.500/500_obdélníkové hrdlo - e1 1 ks_x000D_
A131026 H.355/630_obdélníkové hrdlo - e2 1 ks_x000D_
A131035 H.500/500_obdélníkové hrdlo - i1 1 ks_x000D_
A131026 H.355/630_obdélníkové hrdlo - i2 1 ks_x000D_
A130036 Ke.500/500.x_uz. klapka obd. přívod 1 ks_x000D_
A130236 Ki.500/500.x_uz. klapka obd. odtah 1 ks_x000D_
A131135 H.500/500.P_příplatek pružná manžeta obd. 2 ks_x000D_
A131126 H.355/630.P_příplatek pružná manžeta obd. 2 ks_x000D_
A139562 dodávka v dílech (5000M,MV,4500ME,MEV) 1 ks_x000D_
A139561 sestavení jednotky - paušál (5000M,MV,4500ME,MEV,7100B,BV) 1 ks_x000D_
Příslušenství (měření a regulace, regulační prvky)_x000D_
A140312 LM 24A (by-passová klapka) 1 ks_x000D_
A140314 LM 24A-SR (cirkulační klapka) 1 ks_x000D_
A140314 LM 24A-SR (uzavírací klapka e1) 1 ks_x000D_
A140312 LM 24A (uzavírací klapka i1) 1 ks_x000D_
A131410 vývod kondenzátu pr. 32/40 (sifón, kulička) 3 ks_x000D_
A139055 základový rám (5000M,4500ME,7100B) 1 ks_x000D_
A139022 podstavné nohy (4 + 2 ks) - 1 ks_x000D_
3500-8000M,MV,3500-6500ME,MEV,5400-10100B,BV/10-13,4500-6000F3_x000D_
A145105 aM-CL 400V-EC / 400V-EC (2500-8000M,2500-6500ME), vč. ethernet připojení 1 ks_x000D_
A142053 externí rozv. 400 V / 400 V - délka 3 m (vnitřní jednotky) 1 ks_x000D_
A145300 aM-IO18 - aMotion Input/Output deska s 18 svorkami 1 ks_x000D_
A145301 aM-IO12 - aMotion Input/Output deska s 12 svorkami 1 ks_x000D_
A140001 manostat filtru e1 (PFe, 0-500 Pa) 1 ks_x000D_
A140002 manostat filtru i1 (PFi, 0-500 Pa) 1 ks_x000D_
A140104 SW hlavní vypínač (všechny velikosti jednotek, všechny regulace) 1 ks_x000D_
A145500 aTouch 4,3 - ovladač s barevným dotykovým displejem 4,3" (pro regulaci aMotion L, E) 1 ks_x000D_
A142319 ADS CO2 24 - čidlo CO2, prostorové 1 ks_x000D_
A142319 ADS CO2 24 - čidlo CO2, prostorové 1 ks</t>
  </si>
  <si>
    <t>443566831</t>
  </si>
  <si>
    <t>751999014</t>
  </si>
  <si>
    <t>ZAPOJENÍ REGULCE JEDNOTKY</t>
  </si>
  <si>
    <t>1183908893</t>
  </si>
  <si>
    <t>751611131</t>
  </si>
  <si>
    <t>Montáž vzduchotechnické jednotky s rekuperací tepla Příplatek k cenám za montáž jednotky po částech</t>
  </si>
  <si>
    <t>38805245</t>
  </si>
  <si>
    <t>751398053</t>
  </si>
  <si>
    <t>Montáž ostatních zařízení protidešťové žaluzie nebo žaluziové klapky na čtyřhranné potrubí, průřezu přes 0,300 do 0,450 m2</t>
  </si>
  <si>
    <t>-807569793</t>
  </si>
  <si>
    <t>M</t>
  </si>
  <si>
    <t>42972925a</t>
  </si>
  <si>
    <t>žaluzie protidešťová s pevnými lamelami, pozink, pro potrubí 800x630mm</t>
  </si>
  <si>
    <t>151786523</t>
  </si>
  <si>
    <t>42972923a</t>
  </si>
  <si>
    <t>žaluzie protidešťová s pevnými lamelami, pozink, pro potrubí 800x500mm</t>
  </si>
  <si>
    <t>-832377637</t>
  </si>
  <si>
    <t>751311092</t>
  </si>
  <si>
    <t>Montáž vyústi čtyřhranné do čtyřhranného potrubí, průřezu přes 0,040 do 0,080 m2</t>
  </si>
  <si>
    <t>1960359073</t>
  </si>
  <si>
    <t>42972706a</t>
  </si>
  <si>
    <t>výustka komfortní dvouřadá Al 325x125mm</t>
  </si>
  <si>
    <t>994975719</t>
  </si>
  <si>
    <t>42972715a</t>
  </si>
  <si>
    <t>výustka komfortní dvouřadá Al 525x125mm</t>
  </si>
  <si>
    <t>-1062813997</t>
  </si>
  <si>
    <t>751322011</t>
  </si>
  <si>
    <t>Montáž talířových ventilů, anemostatů, dýz  talířového ventilu, průměru do 100 mm</t>
  </si>
  <si>
    <t>1853330883</t>
  </si>
  <si>
    <t>42972201</t>
  </si>
  <si>
    <t>ventil talířový pro přívod a odvod vzduchu plastový D 100mm</t>
  </si>
  <si>
    <t>-1040662365</t>
  </si>
  <si>
    <t>751322012</t>
  </si>
  <si>
    <t>Montáž talířových ventilů, anemostatů, dýz  talířového ventilu, průměru přes 100 do 200 mm</t>
  </si>
  <si>
    <t>856124146</t>
  </si>
  <si>
    <t>42972202</t>
  </si>
  <si>
    <t>ventil talířový pro přívod a odvod vzduchu plastový D 125mm</t>
  </si>
  <si>
    <t>-162545659</t>
  </si>
  <si>
    <t>42972208</t>
  </si>
  <si>
    <t>ventil talířový pro přívod vzduchu kovový D 150mm</t>
  </si>
  <si>
    <t>-725415770</t>
  </si>
  <si>
    <t>751344122</t>
  </si>
  <si>
    <t>Montáž tlumičů  hluku pro čtyřhranné potrubí, průřezu přes 0,150 do 0,300 m2</t>
  </si>
  <si>
    <t>-1127573804</t>
  </si>
  <si>
    <t>429229</t>
  </si>
  <si>
    <t>Tlumič hluku 500x500x1500mm</t>
  </si>
  <si>
    <t>915623463</t>
  </si>
  <si>
    <t>751344123</t>
  </si>
  <si>
    <t>Montáž tlumičů hluku pro čtyřhranné potrubí, průřezu přes 0,300 do 0,450 m2</t>
  </si>
  <si>
    <t>-1174458141</t>
  </si>
  <si>
    <t>429230</t>
  </si>
  <si>
    <t>Tlumič hluku 500x630x1500mm</t>
  </si>
  <si>
    <t>1422953052</t>
  </si>
  <si>
    <t>751510015</t>
  </si>
  <si>
    <t>Vzduchotechnické potrubí z pozinkovaného plechu  čtyřhranné s přírubou, průřezu přes 0,28 do 0,50 m2</t>
  </si>
  <si>
    <t>1056290096</t>
  </si>
  <si>
    <t>751510044</t>
  </si>
  <si>
    <t>Vzduchotechnické potrubí z pozinkovaného plechu kruhové, trouba spirálně vinutá bez příruby, průměru přes 300 do 400 mm</t>
  </si>
  <si>
    <t>1187595151</t>
  </si>
  <si>
    <t>751514613</t>
  </si>
  <si>
    <t>Montáž škrtící klapky nebo zpětné klapky do plechového potrubí  čtyřhranné s přírubou, průřezu přes 0,070 do 0,140 m2</t>
  </si>
  <si>
    <t>826571066</t>
  </si>
  <si>
    <t>42982405a</t>
  </si>
  <si>
    <t>klapka čtyřhranná regulační Pz 315x200mm</t>
  </si>
  <si>
    <t>1120660201</t>
  </si>
  <si>
    <t>751514614</t>
  </si>
  <si>
    <t>Montáž škrtící klapky nebo zpětné klapky do plechového potrubí  čtyřhranné s přírubou, průřezu přes 0,140 do 0,210 m2</t>
  </si>
  <si>
    <t>-656074470</t>
  </si>
  <si>
    <t>42982463a</t>
  </si>
  <si>
    <t>klapka čtyřhranná regulační Pz 500x315mm</t>
  </si>
  <si>
    <t>-487927774</t>
  </si>
  <si>
    <t>751514615</t>
  </si>
  <si>
    <t>Montáž škrtící klapky nebo zpětné klapky do plechového potrubí  čtyřhranné s přírubou, průřezu přes 0,210 do 0,280 m2</t>
  </si>
  <si>
    <t>-1904880070</t>
  </si>
  <si>
    <t>42982464a</t>
  </si>
  <si>
    <t>Protipožární klapka čtyřhranná regulační Pz 500x500mm</t>
  </si>
  <si>
    <t>1182457014</t>
  </si>
  <si>
    <t>7511999050</t>
  </si>
  <si>
    <t>požární izolace odolnost 30minut, tl. 60mm + Al polep</t>
  </si>
  <si>
    <t>2055879767</t>
  </si>
  <si>
    <t>751571061</t>
  </si>
  <si>
    <t>Závěs čtyřhranného potrubí upevněného na potrubí, kotveného do trapézového plechu</t>
  </si>
  <si>
    <t>-1139752583</t>
  </si>
  <si>
    <t>751572131</t>
  </si>
  <si>
    <t>Závěs kruhového potrubí upevněného na potrubí, kotveného do trapézového plechu</t>
  </si>
  <si>
    <t>-1437397888</t>
  </si>
  <si>
    <t>751691111</t>
  </si>
  <si>
    <t>Zaregulování systému vzduchotechnického zařízení za 1 koncový (distribuční) prvek</t>
  </si>
  <si>
    <t>-734901860</t>
  </si>
  <si>
    <t>751-2</t>
  </si>
  <si>
    <t>Zařízení č.2</t>
  </si>
  <si>
    <t>751721121</t>
  </si>
  <si>
    <t>Montáž klimatizační jednotky venkovní trojfázové napájení do 7 vnitřních jednotek</t>
  </si>
  <si>
    <t>-2132906582</t>
  </si>
  <si>
    <t>124</t>
  </si>
  <si>
    <t xml:space="preserve">Venkovní jednotka o chladícím výkonu min. 17kW </t>
  </si>
  <si>
    <t>238985609</t>
  </si>
  <si>
    <t>109</t>
  </si>
  <si>
    <t>Komunikační modul pro kondenzační jendotku - VZT</t>
  </si>
  <si>
    <t>-526203623</t>
  </si>
  <si>
    <t>110</t>
  </si>
  <si>
    <t>Elektronický vystřikovací ventil pro jednotky do 45kW vč. kabelu</t>
  </si>
  <si>
    <t>kpt</t>
  </si>
  <si>
    <t>836302362</t>
  </si>
  <si>
    <t>115</t>
  </si>
  <si>
    <t>Filtrdehydrátor 12mm pájecí, pro jednotky 7-26kW</t>
  </si>
  <si>
    <t>-1535514080</t>
  </si>
  <si>
    <t>116</t>
  </si>
  <si>
    <t>Průhledítko 10mm pájecí, pro jednotky do 7-26kW</t>
  </si>
  <si>
    <t>-1051494536</t>
  </si>
  <si>
    <t>117</t>
  </si>
  <si>
    <t>Izolátor chvění</t>
  </si>
  <si>
    <t>817319582</t>
  </si>
  <si>
    <t>119</t>
  </si>
  <si>
    <t>chladivo, plnění, oživení, vakuování</t>
  </si>
  <si>
    <t>kpl</t>
  </si>
  <si>
    <t>-2085117723</t>
  </si>
  <si>
    <t>751791116</t>
  </si>
  <si>
    <t>Montáž napojovacího potrubí měděného předizolovaného, D mm (" x tl. stěny) 22 (7/8" x 1,0)</t>
  </si>
  <si>
    <t>-955040293</t>
  </si>
  <si>
    <t>42981912</t>
  </si>
  <si>
    <t>trubka předizolovaná Cu 7/8" (22 mm), stěna tl 1,0 mm, izolace 9mm</t>
  </si>
  <si>
    <t>395921773</t>
  </si>
  <si>
    <t>VV</t>
  </si>
  <si>
    <t>14,5631067961165*1,03 'Přepočtené koeficientem množství</t>
  </si>
  <si>
    <t>751791146</t>
  </si>
  <si>
    <t>Montáž napojovacího potrubí měděného neizolované tyče, D x tl. stěny 28 x 1</t>
  </si>
  <si>
    <t>39519636</t>
  </si>
  <si>
    <t>19632695</t>
  </si>
  <si>
    <t>trubka Cu 99,99 stav tvrdý D 28 tl stěny 1,0mm</t>
  </si>
  <si>
    <t>2059274220</t>
  </si>
  <si>
    <t>751792004</t>
  </si>
  <si>
    <t>Montáž ostatních zařízení uložení pro klimatizační jednotky na stěnu konzol (2 ks)</t>
  </si>
  <si>
    <t>1363092046</t>
  </si>
  <si>
    <t>42990006</t>
  </si>
  <si>
    <t>konzole pevná nástěnná pro klimatizační jednotku, délka podpěry 620mm, nosnost konzoly 80kg</t>
  </si>
  <si>
    <t>-686013234</t>
  </si>
  <si>
    <t>1*2 'Přepočtené koeficientem množství</t>
  </si>
  <si>
    <t>42990007</t>
  </si>
  <si>
    <t>kotevní sada pro upevnění konzol pro  klimatizační jednotku</t>
  </si>
  <si>
    <t>sada</t>
  </si>
  <si>
    <t>465629136</t>
  </si>
  <si>
    <t>751792009</t>
  </si>
  <si>
    <t>Montáž ostatních zařízení izolace rozvodů klimatizace</t>
  </si>
  <si>
    <t>660928290</t>
  </si>
  <si>
    <t>28655581</t>
  </si>
  <si>
    <t>trubice tepelně izolační pro chlazení/klimatizaci/vzduchotechniku 38/13mm</t>
  </si>
  <si>
    <t>286692657</t>
  </si>
  <si>
    <t>751-3</t>
  </si>
  <si>
    <t>Zařízení č.3</t>
  </si>
  <si>
    <t>751111011</t>
  </si>
  <si>
    <t>Montáž ventilátoru axiálního nízkotlakého  nástěnného základního, průměru do 100 mm</t>
  </si>
  <si>
    <t>-485579947</t>
  </si>
  <si>
    <t>42914113</t>
  </si>
  <si>
    <t>ventilátor axiální stěnový skříň z plastu zpětná klapka a zpožděný doběh IP44 17W D 100mm</t>
  </si>
  <si>
    <t>-1783417222</t>
  </si>
  <si>
    <t>751398041</t>
  </si>
  <si>
    <t>Montáž ostatních zařízení protidešťové žaluzie nebo žaluziové klapky na kruhové potrubí, průměru do 300 mm</t>
  </si>
  <si>
    <t>-1826541988</t>
  </si>
  <si>
    <t>42972838</t>
  </si>
  <si>
    <t>mřížka větrací kruhová plastová s okapničkou a síťkou D 100mm</t>
  </si>
  <si>
    <t>-406451275</t>
  </si>
  <si>
    <t>751510041</t>
  </si>
  <si>
    <t>Vzduchotechnické potrubí z pozinkovaného plechu  kruhové, trouba spirálně vinutá bez příruby, průměru do 100 mm</t>
  </si>
  <si>
    <t>1234048336</t>
  </si>
  <si>
    <t>751-4</t>
  </si>
  <si>
    <t>Ostatní</t>
  </si>
  <si>
    <t>751999035</t>
  </si>
  <si>
    <t>TĚSNÍCÍ A SPOJOVACÍ MATERIÁL</t>
  </si>
  <si>
    <t>kg</t>
  </si>
  <si>
    <t>780050725</t>
  </si>
  <si>
    <t>751999036</t>
  </si>
  <si>
    <t>výška podl. do 2.5m</t>
  </si>
  <si>
    <t>M2</t>
  </si>
  <si>
    <t>-448381051</t>
  </si>
  <si>
    <t>751999037</t>
  </si>
  <si>
    <t>MONTÁŽNÍ MATERIÁL</t>
  </si>
  <si>
    <t>1184101272</t>
  </si>
  <si>
    <t>751999051</t>
  </si>
  <si>
    <t>Vzduchotechnické potrubí čtyřhranné přímé z protipožárních desek EI 30</t>
  </si>
  <si>
    <t>40666359</t>
  </si>
  <si>
    <t>998751102</t>
  </si>
  <si>
    <t>Přesun hmot tonážní pro vzduchotechniku v objektech v do 24 m</t>
  </si>
  <si>
    <t>-1236313502</t>
  </si>
  <si>
    <t>HZS3211</t>
  </si>
  <si>
    <t>Hodinové zúčtovací sazby montáží technologických zařízení na stavebních objektech montér vzduchotechniky a chlazení</t>
  </si>
  <si>
    <t>-715613048</t>
  </si>
  <si>
    <t>HZS3212</t>
  </si>
  <si>
    <t>Hodinové zúčtovací sazby montáží technologických zařízení na stavebních objektech montér vzduchotechniky odborný</t>
  </si>
  <si>
    <t>70749999</t>
  </si>
  <si>
    <t>VRN</t>
  </si>
  <si>
    <t>Vedlejší rozpočtové náklady</t>
  </si>
  <si>
    <t>VRN2</t>
  </si>
  <si>
    <t>Příprava staveniště</t>
  </si>
  <si>
    <t>61</t>
  </si>
  <si>
    <t>023002000</t>
  </si>
  <si>
    <t>Odstranění materiálů a konstrukcí, zpětné zazdění a začištění konstrukcí po prostupech</t>
  </si>
  <si>
    <t>1024</t>
  </si>
  <si>
    <t>-1779382245</t>
  </si>
  <si>
    <t>ZTi - Zdravotní technika</t>
  </si>
  <si>
    <t>HSV - Práce a dodávky HSV</t>
  </si>
  <si>
    <t xml:space="preserve">    1 -  Zemní práce</t>
  </si>
  <si>
    <t xml:space="preserve">    4 -  Vodorovné konstrukce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</si>
  <si>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</si>
  <si>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</si>
  <si>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</si>
  <si>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</si>
  <si>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</si>
  <si>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</si>
  <si>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>HSV</t>
  </si>
  <si>
    <t>Práce a dodávky HSV</t>
  </si>
  <si>
    <t xml:space="preserve"> Zemní práce</t>
  </si>
  <si>
    <t>132251102</t>
  </si>
  <si>
    <t>Hloubení nezapažených rýh šířky do 800 mm strojně s urovnáním dna do předepsaného profilu a spádu v hornině třídy těžitelnosti I skupiny 3 přes 20 do 50 m3</t>
  </si>
  <si>
    <t>m3</t>
  </si>
  <si>
    <t>-1005838249</t>
  </si>
  <si>
    <t>"výkopy pro potrubí"   (15*0,6*1,2)</t>
  </si>
  <si>
    <t>"šachty" (1*1*1,2)*2</t>
  </si>
  <si>
    <t>Součet</t>
  </si>
  <si>
    <t>139001101</t>
  </si>
  <si>
    <t>Příplatek k cenám hloubených vykopávek za ztížení vykopávky v blízkosti podzemního vedení nebo výbušnin pro jakoukoliv třídu horniny</t>
  </si>
  <si>
    <t>52064013</t>
  </si>
  <si>
    <t>"výkopy pro potrubí - ztížené vykopávky v místě patek"</t>
  </si>
  <si>
    <t>5,0*0,6*1,2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</si>
  <si>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</si>
  <si>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</si>
  <si>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268144785</t>
  </si>
  <si>
    <t>"staveništní přemístění kameniva pro lože a obsypy potrubí (dle kptl. 4)"  5,5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</si>
  <si>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</si>
  <si>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</si>
  <si>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1724887219</t>
  </si>
  <si>
    <t xml:space="preserve">"odvoz přebytečné vytěžené zeminy na skládku (uvažováno do 18km)"  </t>
  </si>
  <si>
    <t>"vytěženo celkem"   13,2</t>
  </si>
  <si>
    <t>"odpočet - zemina pro zpětné zásypy"   -5,5</t>
  </si>
  <si>
    <t>167151101</t>
  </si>
  <si>
    <t>Nakládání, skládání a překládání neulehlého výkopku nebo sypaniny strojně nakládání, množství do 100 m3, z horniny třídy těžitelnosti I, skupiny 1 až 3</t>
  </si>
  <si>
    <t>834484717</t>
  </si>
  <si>
    <t>"staveništní přemístění kameniva pro lože a obsypy potrubí (dle kptl. 4)"   5,5</t>
  </si>
  <si>
    <t>171201231</t>
  </si>
  <si>
    <t>Poplatek za uložení stavebního odpadu na recyklační skládce (skládkovné) zeminy a kamení zatříděného do Katalogu odpadů pod kódem 17 05 04</t>
  </si>
  <si>
    <t>420335921</t>
  </si>
  <si>
    <t>"uložení přebytečné vytěžené zeminy na skládce"    5,5*1,800</t>
  </si>
  <si>
    <t>174151101</t>
  </si>
  <si>
    <t>Zásyp sypaninou z jakékoliv horniny strojně s uložením výkopku ve vrstvách se zhutněním jam, šachet, rýh nebo kolem objektů v těchto vykopávkách</t>
  </si>
  <si>
    <t>1662852974</t>
  </si>
  <si>
    <t>"zpětné zásypy vhodnou vytěženou zeminou (minimálně prvních 200mm zásypu provádět z tříděného materiálu ):"</t>
  </si>
  <si>
    <t>"vytěženo"   13,2</t>
  </si>
  <si>
    <t>"odpočet - lože a obsypy potrubí z drobného kameniva (dle kptl. 4)"   -5,5</t>
  </si>
  <si>
    <t xml:space="preserve"> Vodorovné konstrukce</t>
  </si>
  <si>
    <t>451572111</t>
  </si>
  <si>
    <t>Lože pod potrubí otevřený výkop z kameniva drobného těženého</t>
  </si>
  <si>
    <t>-1553117338</t>
  </si>
  <si>
    <t>"výkopy pro potrubí - lože a obsypy potrubí"   15*0,6*0,5</t>
  </si>
  <si>
    <t>"šachty"   (1*1*0,5)*2</t>
  </si>
  <si>
    <t>583336740</t>
  </si>
  <si>
    <t>kamenivo těžené hrubé  frakce 16-32</t>
  </si>
  <si>
    <t>-712030887</t>
  </si>
  <si>
    <t>4,5*1,654</t>
  </si>
  <si>
    <t>1*1,654</t>
  </si>
  <si>
    <t>Trubní vedení</t>
  </si>
  <si>
    <t>871310330</t>
  </si>
  <si>
    <t>Montáž kanalizačního potrubí z plastů z polypropylenu PP hladkého plnostěnného SN 16 DN 150</t>
  </si>
  <si>
    <t>1048326016</t>
  </si>
  <si>
    <t>28617094</t>
  </si>
  <si>
    <t>trubka kanalizační PP plnostěnná třívrstvá DN 150x6000mm SN16</t>
  </si>
  <si>
    <t>457253787</t>
  </si>
  <si>
    <t>4,92610837438424*1,015 'Přepočtené koeficientem množství</t>
  </si>
  <si>
    <t>871360330</t>
  </si>
  <si>
    <t>Montáž kanalizačního potrubí z plastů z polypropylenu PP hladkého plnostěnného SN 16 DN 250</t>
  </si>
  <si>
    <t>-704980808</t>
  </si>
  <si>
    <t>28617096</t>
  </si>
  <si>
    <t>trubka kanalizační PP plnostěnná třívrstvá DN 250x6000mm SN16</t>
  </si>
  <si>
    <t>1285808859</t>
  </si>
  <si>
    <t>9,85221674876847*1,015 'Přepočtené koeficientem množství</t>
  </si>
  <si>
    <t>877310310</t>
  </si>
  <si>
    <t>Montáž tvarovek na kanalizačním plastovém potrubí z polypropylenu PP hladkého plnostěnného kolen DN 150</t>
  </si>
  <si>
    <t>365481687</t>
  </si>
  <si>
    <t>28617162</t>
  </si>
  <si>
    <t>koleno kanalizační PP SN16 15° DN 150</t>
  </si>
  <si>
    <t>-1215431692</t>
  </si>
  <si>
    <t>28617192</t>
  </si>
  <si>
    <t>koleno kanalizační PP SN16 87° DN 150</t>
  </si>
  <si>
    <t>-1841741820</t>
  </si>
  <si>
    <t>877360310</t>
  </si>
  <si>
    <t>Montáž tvarovek na kanalizačním plastovém potrubí z polypropylenu PP hladkého plnostěnného kolen DN 250</t>
  </si>
  <si>
    <t>-860460593</t>
  </si>
  <si>
    <t>28617174</t>
  </si>
  <si>
    <t>koleno kanalizační PP SN16 30° DN 250</t>
  </si>
  <si>
    <t>-806407641</t>
  </si>
  <si>
    <t>OSM.224840</t>
  </si>
  <si>
    <t>KGUSM přech. PVC/kam. DN 250 SN8</t>
  </si>
  <si>
    <t>1669598966</t>
  </si>
  <si>
    <t>OSM.222840</t>
  </si>
  <si>
    <t>KGUSM přech. PVC/kam. DN 160 SN8</t>
  </si>
  <si>
    <t>1130931201</t>
  </si>
  <si>
    <t>894812322</t>
  </si>
  <si>
    <t>Revizní a čistící šachta z polypropylenu PP pro hladké trouby DN 600 šachtové dno (DN šachty / DN trubního vedení) DN 600/250 průtočné 30°,60°,90°</t>
  </si>
  <si>
    <t>-1689758447</t>
  </si>
  <si>
    <t>894812332</t>
  </si>
  <si>
    <t>Revizní a čistící šachta z polypropylenu PP pro hladké trouby DN 600 roura šachtová korugovaná, světlé hloubky 2 000 mm</t>
  </si>
  <si>
    <t>1333403774</t>
  </si>
  <si>
    <t>894812339</t>
  </si>
  <si>
    <t>Revizní a čistící šachta z polypropylenu PP pro hladké trouby DN 600 Příplatek k cenám 2331 - 2334 za uříznutí šachtové roury</t>
  </si>
  <si>
    <t>-978243980</t>
  </si>
  <si>
    <t>894812376</t>
  </si>
  <si>
    <t>Revizní a čistící šachta z polypropylenu PP pro hladké trouby DN 600 poklop (mříž) litinový pro třídu zatížení D400 s betonovým prstencem</t>
  </si>
  <si>
    <t>68729806</t>
  </si>
  <si>
    <t>721</t>
  </si>
  <si>
    <t>Zdravotechnika - vnitřní kanalizace</t>
  </si>
  <si>
    <t>721170973</t>
  </si>
  <si>
    <t>Opravy odpadního potrubí plastového  krácení trub DN 70</t>
  </si>
  <si>
    <t>-216647146</t>
  </si>
  <si>
    <t>721170974</t>
  </si>
  <si>
    <t>Opravy odpadního potrubí plastového  krácení trub DN 110</t>
  </si>
  <si>
    <t>-22991706</t>
  </si>
  <si>
    <t>721171903</t>
  </si>
  <si>
    <t>Opravy odpadního potrubí plastového  vsazení odbočky do potrubí DN 50</t>
  </si>
  <si>
    <t>-738529632</t>
  </si>
  <si>
    <t>721171904</t>
  </si>
  <si>
    <t>Opravy odpadního potrubí plastového  vsazení odbočky do potrubí DN 75</t>
  </si>
  <si>
    <t>1015369453</t>
  </si>
  <si>
    <t>721171905</t>
  </si>
  <si>
    <t>Opravy odpadního potrubí plastového  vsazení odbočky do potrubí DN 110</t>
  </si>
  <si>
    <t>-1058486103</t>
  </si>
  <si>
    <t>721171914</t>
  </si>
  <si>
    <t>Opravy odpadního potrubí plastového  propojení dosavadního potrubí DN 75</t>
  </si>
  <si>
    <t>668956944</t>
  </si>
  <si>
    <t>721171915</t>
  </si>
  <si>
    <t>Opravy odpadního potrubí plastového  propojení dosavadního potrubí DN 110</t>
  </si>
  <si>
    <t>1117360300</t>
  </si>
  <si>
    <t>721174025</t>
  </si>
  <si>
    <t>Potrubí z trub polypropylenových odpadní (svislé) DN 110</t>
  </si>
  <si>
    <t>215304607</t>
  </si>
  <si>
    <t>721174042</t>
  </si>
  <si>
    <t>Potrubí z trub polypropylenových připojovací DN 40</t>
  </si>
  <si>
    <t>314337831</t>
  </si>
  <si>
    <t>721174043</t>
  </si>
  <si>
    <t>Potrubí z trub polypropylenových připojovací DN 50</t>
  </si>
  <si>
    <t>-1363793578</t>
  </si>
  <si>
    <t>721174063</t>
  </si>
  <si>
    <t>Potrubí z trub polypropylenových větrací DN 110</t>
  </si>
  <si>
    <t>1946771488</t>
  </si>
  <si>
    <t>721194104</t>
  </si>
  <si>
    <t>Vyměření přípojek na potrubí vyvedení a upevnění odpadních výpustek DN 40</t>
  </si>
  <si>
    <t>744289937</t>
  </si>
  <si>
    <t>721194105</t>
  </si>
  <si>
    <t>Vyměření přípojek na potrubí vyvedení a upevnění odpadních výpustek DN 50</t>
  </si>
  <si>
    <t>180329204</t>
  </si>
  <si>
    <t>721194109</t>
  </si>
  <si>
    <t>Vyměření přípojek na potrubí vyvedení a upevnění odpadních výpustek DN 110</t>
  </si>
  <si>
    <t>976340276</t>
  </si>
  <si>
    <t>721226521</t>
  </si>
  <si>
    <t>Zápachové uzávěrky nástěnné (PP) pro pračku a myčku DN 40</t>
  </si>
  <si>
    <t>1296388806</t>
  </si>
  <si>
    <t>721242105</t>
  </si>
  <si>
    <t>Lapače střešních splavenin polypropylenové (PP) se svislým odtokem DN 110</t>
  </si>
  <si>
    <t>-72755743</t>
  </si>
  <si>
    <t>721273153</t>
  </si>
  <si>
    <t>Ventilační hlavice z polypropylenu (PP) DN 110</t>
  </si>
  <si>
    <t>-1693524797</t>
  </si>
  <si>
    <t>721290111</t>
  </si>
  <si>
    <t>Zkouška těsnosti kanalizace  v objektech vodou do DN 125</t>
  </si>
  <si>
    <t>-811236574</t>
  </si>
  <si>
    <t>721910912</t>
  </si>
  <si>
    <t>Pročištění  svislých odpadů v jednom podlaží do DN 200</t>
  </si>
  <si>
    <t>1003065927</t>
  </si>
  <si>
    <t>998721102</t>
  </si>
  <si>
    <t>Přesun hmot pro vnitřní kanalizace  stanovený z hmotnosti přesunovaného materiálu vodorovná dopravní vzdálenost do 50 m v objektech výšky přes 6 do 12 m</t>
  </si>
  <si>
    <t>633469249</t>
  </si>
  <si>
    <t>722</t>
  </si>
  <si>
    <t>Zdravotechnika - vnitřní vodovod</t>
  </si>
  <si>
    <t>722171933</t>
  </si>
  <si>
    <t>Výměna trubky, tvarovky, vsazení odbočky  na rozvodech vody z plastů D přes 20 do 25 mm</t>
  </si>
  <si>
    <t>-1784122356</t>
  </si>
  <si>
    <t>722173914</t>
  </si>
  <si>
    <t>Spoje rozvodů vody z plastů  svary polyfuzí D přes 25 do 32 mm</t>
  </si>
  <si>
    <t>1320982127</t>
  </si>
  <si>
    <t>722174022</t>
  </si>
  <si>
    <t>Potrubí z plastových trubek z polypropylenu PPR svařovaných polyfúzně PN 20 (SDR 6) D 20 x 3,4</t>
  </si>
  <si>
    <t>-541645480</t>
  </si>
  <si>
    <t>722174023</t>
  </si>
  <si>
    <t>Potrubí z plastových trubek z polypropylenu PPR svařovaných polyfúzně PN 20 (SDR 6) D 25 x 4,2</t>
  </si>
  <si>
    <t>-1482931660</t>
  </si>
  <si>
    <t>722181232</t>
  </si>
  <si>
    <t>Ochrana potrubí  termoizolačními trubicemi z pěnového polyetylenu PE přilepenými v příčných a podélných spojích, tloušťky izolace přes 9 do 13 mm, vnitřního průměru izolace DN přes 22 do 45 mm</t>
  </si>
  <si>
    <t>-497866981</t>
  </si>
  <si>
    <t>722181252</t>
  </si>
  <si>
    <t>Ochrana potrubí  termoizolačními trubicemi z pěnového polyetylenu PE přilepenými v příčných a podélných spojích, tloušťky izolace přes 20 do 25 mm, vnitřního průměru izolace DN přes 22 do 45 mm</t>
  </si>
  <si>
    <t>-632984040</t>
  </si>
  <si>
    <t>722182012</t>
  </si>
  <si>
    <t>Podpůrný žlab pro potrubí průměru D 25</t>
  </si>
  <si>
    <t>-421268836</t>
  </si>
  <si>
    <t>722190401</t>
  </si>
  <si>
    <t>Zřízení přípojek na potrubí  vyvedení a upevnění výpustek do DN 25</t>
  </si>
  <si>
    <t>-936666425</t>
  </si>
  <si>
    <t>722190901</t>
  </si>
  <si>
    <t>Opravy ostatní  uzavření nebo otevření vodovodního potrubí při opravách včetně vypuštění a napuštění</t>
  </si>
  <si>
    <t>1779543126</t>
  </si>
  <si>
    <t>722225303</t>
  </si>
  <si>
    <t>Armatury s jedním závitem přechodová šroubení krátká s vnitřním závitem D 25 x R 3/4</t>
  </si>
  <si>
    <t>-965854615</t>
  </si>
  <si>
    <t>722231073</t>
  </si>
  <si>
    <t>Armatury se dvěma závity ventily zpětné mosazné PN 10 do 110°C G 3/4"</t>
  </si>
  <si>
    <t>1888950705</t>
  </si>
  <si>
    <t>722231221</t>
  </si>
  <si>
    <t>Armatury se dvěma závity ventily pojistné k bojleru mosazné PN 6 do 100°C G 1/2"</t>
  </si>
  <si>
    <t>-309324720</t>
  </si>
  <si>
    <t>722232123</t>
  </si>
  <si>
    <t>Armatury se dvěma závity kulové kohouty PN 42 do 185 °C plnoprůtokové vnitřní závit G 3/4"</t>
  </si>
  <si>
    <t>-624495215</t>
  </si>
  <si>
    <t>722232124</t>
  </si>
  <si>
    <t>Armatury se dvěma závity kulové kohouty PN 42 do 185 °C plnoprůtokové vnitřní závit G 1"</t>
  </si>
  <si>
    <t>-397306730</t>
  </si>
  <si>
    <t>722250133</t>
  </si>
  <si>
    <t>Požární příslušenství a armatury  hydrantový systém s tvarově stálou hadicí celoplechový D 25 x 30 m</t>
  </si>
  <si>
    <t>1181488638</t>
  </si>
  <si>
    <t>722290226</t>
  </si>
  <si>
    <t>Zkoušky, proplach a desinfekce vodovodního potrubí  zkoušky těsnosti vodovodního potrubí závitového do DN 50</t>
  </si>
  <si>
    <t>-139241158</t>
  </si>
  <si>
    <t>722290234</t>
  </si>
  <si>
    <t>Zkoušky, proplach a desinfekce vodovodního potrubí  proplach a desinfekce vodovodního potrubí do DN 80</t>
  </si>
  <si>
    <t>-1067516553</t>
  </si>
  <si>
    <t>62</t>
  </si>
  <si>
    <t>998722102</t>
  </si>
  <si>
    <t>Přesun hmot pro vnitřní vodovod  stanovený z hmotnosti přesunovaného materiálu vodorovná dopravní vzdálenost do 50 m v objektech výšky přes 6 do 12 m</t>
  </si>
  <si>
    <t>-641859759</t>
  </si>
  <si>
    <t>723</t>
  </si>
  <si>
    <t>Zdravotechnika - vnitřní plynovod</t>
  </si>
  <si>
    <t>63</t>
  </si>
  <si>
    <t>723111204</t>
  </si>
  <si>
    <t>Potrubí z ocelových trubek závitových černých  spojovaných svařováním, bezešvých běžných DN 25</t>
  </si>
  <si>
    <t>-2073690889</t>
  </si>
  <si>
    <t>64</t>
  </si>
  <si>
    <t>723111206</t>
  </si>
  <si>
    <t>Potrubí z ocelových trubek závitových černých  spojovaných svařováním, bezešvých běžných DN 40</t>
  </si>
  <si>
    <t>1958472253</t>
  </si>
  <si>
    <t>65</t>
  </si>
  <si>
    <t>723120804</t>
  </si>
  <si>
    <t>Demontáž potrubí svařovaného z ocelových trubek závitových  do DN 25</t>
  </si>
  <si>
    <t>1431170071</t>
  </si>
  <si>
    <t>66</t>
  </si>
  <si>
    <t>723120805</t>
  </si>
  <si>
    <t>Demontáž potrubí svařovaného z ocelových trubek závitových  přes 25 do DN 50</t>
  </si>
  <si>
    <t>-2144553305</t>
  </si>
  <si>
    <t>67</t>
  </si>
  <si>
    <t>723150342</t>
  </si>
  <si>
    <t>Potrubí z ocelových trubek hladkých  černých spojovaných redukce - zhotovení kováním přes 1 DN DN 40/ 25</t>
  </si>
  <si>
    <t>-272890137</t>
  </si>
  <si>
    <t>68</t>
  </si>
  <si>
    <t>723190204</t>
  </si>
  <si>
    <t>Přípojky plynovodní ke strojům a zařízením z trubek  ocelových závitových černých spojovaných na závit, bezešvých, běžných DN 25</t>
  </si>
  <si>
    <t>402531830</t>
  </si>
  <si>
    <t>69</t>
  </si>
  <si>
    <t>723190901</t>
  </si>
  <si>
    <t>Opravy plynovodního potrubí  uzavření nebo otevření potrubí</t>
  </si>
  <si>
    <t>110649948</t>
  </si>
  <si>
    <t>70</t>
  </si>
  <si>
    <t>723190907</t>
  </si>
  <si>
    <t>Opravy plynovodního potrubí  odvzdušnění a napuštění potrubí</t>
  </si>
  <si>
    <t>2016511330</t>
  </si>
  <si>
    <t>71</t>
  </si>
  <si>
    <t>723190909</t>
  </si>
  <si>
    <t>Opravy plynovodního potrubí  neúřední zkouška těsnosti dosavadního potrubí</t>
  </si>
  <si>
    <t>891862649</t>
  </si>
  <si>
    <t>72</t>
  </si>
  <si>
    <t>723190916</t>
  </si>
  <si>
    <t>Opravy plynovodního potrubí  navaření odbočky na potrubí DN 40</t>
  </si>
  <si>
    <t>-1004160568</t>
  </si>
  <si>
    <t>73</t>
  </si>
  <si>
    <t>723220214</t>
  </si>
  <si>
    <t>Armatury s jedním závitem přechodová šroubení vnitřní závit G 1" F x D 32</t>
  </si>
  <si>
    <t>1429392639</t>
  </si>
  <si>
    <t>74</t>
  </si>
  <si>
    <t>723230104</t>
  </si>
  <si>
    <t>Armatury se dvěma závity s protipožární armaturou PN 5 kulové uzávěry přímé závity vnitřní G 1" FF</t>
  </si>
  <si>
    <t>-901187348</t>
  </si>
  <si>
    <t>75</t>
  </si>
  <si>
    <t>998723101</t>
  </si>
  <si>
    <t>Přesun hmot pro vnitřní plynovod  stanovený z hmotnosti přesunovaného materiálu vodorovná dopravní vzdálenost do 50 m v objektech výšky do 6 m</t>
  </si>
  <si>
    <t>1973081554</t>
  </si>
  <si>
    <t>725</t>
  </si>
  <si>
    <t>Zdravotechnika - zařizovací předměty</t>
  </si>
  <si>
    <t>76</t>
  </si>
  <si>
    <t>725110814</t>
  </si>
  <si>
    <t>Demontáž klozetů  kombi</t>
  </si>
  <si>
    <t>-149267702</t>
  </si>
  <si>
    <t>77</t>
  </si>
  <si>
    <t>725112022</t>
  </si>
  <si>
    <t>Zařízení záchodů klozety keramické závěsné na nosné stěny s hlubokým splachováním odpad vodorovný</t>
  </si>
  <si>
    <t>-1656603665</t>
  </si>
  <si>
    <t>78</t>
  </si>
  <si>
    <t>725112173</t>
  </si>
  <si>
    <t>Zařízení záchodů kombi klozety s hlubokým splachováním zvýšený 50 cm s odpadem svislým</t>
  </si>
  <si>
    <t>-1189454190</t>
  </si>
  <si>
    <t>79</t>
  </si>
  <si>
    <t>725121001</t>
  </si>
  <si>
    <t>Pisoárové záchodky splachovače automatické bez montážní krabice</t>
  </si>
  <si>
    <t>-187726442</t>
  </si>
  <si>
    <t>80</t>
  </si>
  <si>
    <t>725121011</t>
  </si>
  <si>
    <t>Pisoárové záchodky splachovače automatické s montážní krabicí skupinové</t>
  </si>
  <si>
    <t>458607236</t>
  </si>
  <si>
    <t>81</t>
  </si>
  <si>
    <t>725121525</t>
  </si>
  <si>
    <t>Pisoárové záchodky keramické automatické s radarovým senzorem</t>
  </si>
  <si>
    <t>-1816765988</t>
  </si>
  <si>
    <t>82</t>
  </si>
  <si>
    <t>725210821</t>
  </si>
  <si>
    <t>Demontáž umyvadel  bez výtokových armatur umyvadel</t>
  </si>
  <si>
    <t>465151902</t>
  </si>
  <si>
    <t>83</t>
  </si>
  <si>
    <t>725211617</t>
  </si>
  <si>
    <t>Umyvadla keramická bílá bez výtokových armatur připevněná na stěnu šrouby s krytem na sifon (polosloupem), šířka umyvadla 600 mm</t>
  </si>
  <si>
    <t>-1574517674</t>
  </si>
  <si>
    <t>84</t>
  </si>
  <si>
    <t>725211681</t>
  </si>
  <si>
    <t>Umyvadla keramická bílá bez výtokových armatur připevněná na stěnu šrouby zdravotní, šířka umyvadla 640 mm</t>
  </si>
  <si>
    <t>-122150357</t>
  </si>
  <si>
    <t>85</t>
  </si>
  <si>
    <t>725231203</t>
  </si>
  <si>
    <t>Bidety bez výtokových armatur se zápachovou uzávěrkou keramické závěsné</t>
  </si>
  <si>
    <t>5357099</t>
  </si>
  <si>
    <t>86</t>
  </si>
  <si>
    <t>725331111</t>
  </si>
  <si>
    <t>Výlevky bez výtokových armatur a splachovací nádrže keramické se sklopnou plastovou mřížkou 425 mm</t>
  </si>
  <si>
    <t>1616858865</t>
  </si>
  <si>
    <t>87</t>
  </si>
  <si>
    <t>725531101</t>
  </si>
  <si>
    <t>Elektrické ohřívače zásobníkové beztlakové přepadové objem nádrže (příkon) 5 l (2,0 kW)</t>
  </si>
  <si>
    <t>1485550655</t>
  </si>
  <si>
    <t>88</t>
  </si>
  <si>
    <t>725532111a</t>
  </si>
  <si>
    <t>Elektrické ohřívače zásobníkové beztlakové přepadové akumulační s pojistným ventilem závěsné svislé objem nádrže (příkon) 20 l (2,0 kW) rychloohřev 220 V</t>
  </si>
  <si>
    <t>-194747868</t>
  </si>
  <si>
    <t>89</t>
  </si>
  <si>
    <t>725532114</t>
  </si>
  <si>
    <t>Elektrické ohřívače zásobníkové beztlakové přepadové akumulační s pojistným ventilem závěsné svislé objem nádrže (příkon) 80 l (3,0 kW) rychloohřev 220 V</t>
  </si>
  <si>
    <t>-268970482</t>
  </si>
  <si>
    <t>90</t>
  </si>
  <si>
    <t>725821316</t>
  </si>
  <si>
    <t>Baterie dřezové nástěnné pákové s otáčivým plochým ústím a délkou ramínka 300 mm</t>
  </si>
  <si>
    <t>1741901979</t>
  </si>
  <si>
    <t>91</t>
  </si>
  <si>
    <t>725822613</t>
  </si>
  <si>
    <t>Baterie umyvadlové stojánkové pákové s výpustí</t>
  </si>
  <si>
    <t>1954191861</t>
  </si>
  <si>
    <t>92</t>
  </si>
  <si>
    <t>725823111</t>
  </si>
  <si>
    <t>Baterie bidetové stojánkové pákové bez výpusti</t>
  </si>
  <si>
    <t>1135596512</t>
  </si>
  <si>
    <t>93</t>
  </si>
  <si>
    <t>725861102</t>
  </si>
  <si>
    <t>Zápachové uzávěrky zařizovacích předmětů pro umyvadla DN 40</t>
  </si>
  <si>
    <t>-1055540268</t>
  </si>
  <si>
    <t>94</t>
  </si>
  <si>
    <t>725862103</t>
  </si>
  <si>
    <t>Zápachové uzávěrky zařizovacích předmětů pro dřezy DN 40/50</t>
  </si>
  <si>
    <t>1703139404</t>
  </si>
  <si>
    <t>95</t>
  </si>
  <si>
    <t>725863311</t>
  </si>
  <si>
    <t>Zápachové uzávěrky zařizovacích předmětů pro bidety DN 40</t>
  </si>
  <si>
    <t>1597090367</t>
  </si>
  <si>
    <t>96</t>
  </si>
  <si>
    <t>725865411</t>
  </si>
  <si>
    <t>Zápachové uzávěrky zařizovacích předmětů pro pisoáry DN 32/40</t>
  </si>
  <si>
    <t>-11706857</t>
  </si>
  <si>
    <t>97</t>
  </si>
  <si>
    <t>725980123</t>
  </si>
  <si>
    <t>Dvířka  30/30</t>
  </si>
  <si>
    <t>2001857999</t>
  </si>
  <si>
    <t>98</t>
  </si>
  <si>
    <t>998725102</t>
  </si>
  <si>
    <t>Přesun hmot pro zařizovací předměty  stanovený z hmotnosti přesunovaného materiálu vodorovná dopravní vzdálenost do 50 m v objektech výšky přes 6 do 12 m</t>
  </si>
  <si>
    <t>-2029758135</t>
  </si>
  <si>
    <t>726</t>
  </si>
  <si>
    <t>Zdravotechnika - předstěnové instalace</t>
  </si>
  <si>
    <t>99</t>
  </si>
  <si>
    <t>726131011</t>
  </si>
  <si>
    <t>Předstěnové instalační systémy do lehkých stěn s kovovou konstrukcí pro bidety stavební výška 1120 mm</t>
  </si>
  <si>
    <t>-637288364</t>
  </si>
  <si>
    <t>100</t>
  </si>
  <si>
    <t>726131041</t>
  </si>
  <si>
    <t>Předstěnové instalační systémy do lehkých stěn s kovovou konstrukcí pro závěsné klozety ovládání zepředu, stavební výšky 1120 mm</t>
  </si>
  <si>
    <t>-121560110</t>
  </si>
  <si>
    <t>101</t>
  </si>
  <si>
    <t>998726112</t>
  </si>
  <si>
    <t>Přesun hmot pro instalační prefabrikáty  stanovený z hmotnosti přesunovaného materiálu vodorovná dopravní vzdálenost do 50 m v objektech výšky přes 6 m do 12 m</t>
  </si>
  <si>
    <t>858484037</t>
  </si>
  <si>
    <t>102</t>
  </si>
  <si>
    <t>HZS2212</t>
  </si>
  <si>
    <t>Hodinové zúčtovací sazby profesí PSV  provádění stavebních instalací instalatér odborný</t>
  </si>
  <si>
    <t>184067761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</si>
</sst>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3" fillId="0" borderId="22" xfId="0" applyFont="1" applyBorder="1" applyAlignment="1" applyProtection="1">
      <alignment horizontal="left" vertical="top" wrapText="1"/>
      <protection locked="0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4" fontId="9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10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6" t="s">
        <v>5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11" t="s">
        <v>14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R5" s="21"/>
      <c r="BE5" s="208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13" t="s">
        <v>17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R6" s="21"/>
      <c r="BE6" s="209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09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09"/>
      <c r="BS8" s="18" t="s">
        <v>6</v>
      </c>
    </row>
    <row r="9" spans="1:74" s="1" customFormat="1" ht="14.45" customHeight="1">
      <c r="B9" s="21"/>
      <c r="AR9" s="21"/>
      <c r="BE9" s="209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09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09"/>
      <c r="BS11" s="18" t="s">
        <v>6</v>
      </c>
    </row>
    <row r="12" spans="1:74" s="1" customFormat="1" ht="6.95" customHeight="1">
      <c r="B12" s="21"/>
      <c r="AR12" s="21"/>
      <c r="BE12" s="209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09"/>
      <c r="BS13" s="18" t="s">
        <v>6</v>
      </c>
    </row>
    <row r="14" spans="1:74" ht="12.75">
      <c r="B14" s="21"/>
      <c r="E14" s="214" t="s">
        <v>29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8" t="s">
        <v>27</v>
      </c>
      <c r="AN14" s="30" t="s">
        <v>29</v>
      </c>
      <c r="AR14" s="21"/>
      <c r="BE14" s="209"/>
      <c r="BS14" s="18" t="s">
        <v>6</v>
      </c>
    </row>
    <row r="15" spans="1:74" s="1" customFormat="1" ht="6.95" customHeight="1">
      <c r="B15" s="21"/>
      <c r="AR15" s="21"/>
      <c r="BE15" s="209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09"/>
      <c r="BS16" s="18" t="s">
        <v>3</v>
      </c>
    </row>
    <row r="17" spans="1:71" s="1" customFormat="1" ht="18.399999999999999" customHeight="1">
      <c r="B17" s="21"/>
      <c r="E17" s="26" t="s">
        <v>26</v>
      </c>
      <c r="AK17" s="28" t="s">
        <v>27</v>
      </c>
      <c r="AN17" s="26" t="s">
        <v>1</v>
      </c>
      <c r="AR17" s="21"/>
      <c r="BE17" s="209"/>
      <c r="BS17" s="18" t="s">
        <v>31</v>
      </c>
    </row>
    <row r="18" spans="1:71" s="1" customFormat="1" ht="6.95" customHeight="1">
      <c r="B18" s="21"/>
      <c r="AR18" s="21"/>
      <c r="BE18" s="209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25</v>
      </c>
      <c r="AN19" s="26" t="s">
        <v>1</v>
      </c>
      <c r="AR19" s="21"/>
      <c r="BE19" s="209"/>
      <c r="BS19" s="18" t="s">
        <v>6</v>
      </c>
    </row>
    <row r="20" spans="1:71" s="1" customFormat="1" ht="18.399999999999999" customHeight="1">
      <c r="B20" s="21"/>
      <c r="E20" s="26" t="s">
        <v>26</v>
      </c>
      <c r="AK20" s="28" t="s">
        <v>27</v>
      </c>
      <c r="AN20" s="26" t="s">
        <v>1</v>
      </c>
      <c r="AR20" s="21"/>
      <c r="BE20" s="209"/>
      <c r="BS20" s="18" t="s">
        <v>3</v>
      </c>
    </row>
    <row r="21" spans="1:71" s="1" customFormat="1" ht="6.95" customHeight="1">
      <c r="B21" s="21"/>
      <c r="AR21" s="21"/>
      <c r="BE21" s="209"/>
    </row>
    <row r="22" spans="1:71" s="1" customFormat="1" ht="12" customHeight="1">
      <c r="B22" s="21"/>
      <c r="D22" s="28" t="s">
        <v>33</v>
      </c>
      <c r="AR22" s="21"/>
      <c r="BE22" s="209"/>
    </row>
    <row r="23" spans="1:71" s="1" customFormat="1" ht="16.5" customHeight="1">
      <c r="B23" s="21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21"/>
      <c r="BE23" s="209"/>
    </row>
    <row r="24" spans="1:71" s="1" customFormat="1" ht="6.95" customHeight="1">
      <c r="B24" s="21"/>
      <c r="AR24" s="21"/>
      <c r="BE24" s="209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09"/>
    </row>
    <row r="26" spans="1:71" s="2" customFormat="1" ht="25.9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17">
        <f>ROUND(AG94,2)</f>
        <v>0</v>
      </c>
      <c r="AL26" s="218"/>
      <c r="AM26" s="218"/>
      <c r="AN26" s="218"/>
      <c r="AO26" s="218"/>
      <c r="AP26" s="33"/>
      <c r="AQ26" s="33"/>
      <c r="AR26" s="34"/>
      <c r="BE26" s="209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09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19" t="s">
        <v>35</v>
      </c>
      <c r="M28" s="219"/>
      <c r="N28" s="219"/>
      <c r="O28" s="219"/>
      <c r="P28" s="219"/>
      <c r="Q28" s="33"/>
      <c r="R28" s="33"/>
      <c r="S28" s="33"/>
      <c r="T28" s="33"/>
      <c r="U28" s="33"/>
      <c r="V28" s="33"/>
      <c r="W28" s="219" t="s">
        <v>36</v>
      </c>
      <c r="X28" s="219"/>
      <c r="Y28" s="219"/>
      <c r="Z28" s="219"/>
      <c r="AA28" s="219"/>
      <c r="AB28" s="219"/>
      <c r="AC28" s="219"/>
      <c r="AD28" s="219"/>
      <c r="AE28" s="219"/>
      <c r="AF28" s="33"/>
      <c r="AG28" s="33"/>
      <c r="AH28" s="33"/>
      <c r="AI28" s="33"/>
      <c r="AJ28" s="33"/>
      <c r="AK28" s="219" t="s">
        <v>37</v>
      </c>
      <c r="AL28" s="219"/>
      <c r="AM28" s="219"/>
      <c r="AN28" s="219"/>
      <c r="AO28" s="219"/>
      <c r="AP28" s="33"/>
      <c r="AQ28" s="33"/>
      <c r="AR28" s="34"/>
      <c r="BE28" s="209"/>
    </row>
    <row r="29" spans="1:71" s="3" customFormat="1" ht="14.45" customHeight="1">
      <c r="B29" s="38"/>
      <c r="D29" s="28" t="s">
        <v>38</v>
      </c>
      <c r="F29" s="28" t="s">
        <v>39</v>
      </c>
      <c r="L29" s="222">
        <v>0.21</v>
      </c>
      <c r="M29" s="221"/>
      <c r="N29" s="221"/>
      <c r="O29" s="221"/>
      <c r="P29" s="221"/>
      <c r="W29" s="220">
        <f>ROUND(AZ94, 2)</f>
        <v>0</v>
      </c>
      <c r="X29" s="221"/>
      <c r="Y29" s="221"/>
      <c r="Z29" s="221"/>
      <c r="AA29" s="221"/>
      <c r="AB29" s="221"/>
      <c r="AC29" s="221"/>
      <c r="AD29" s="221"/>
      <c r="AE29" s="221"/>
      <c r="AK29" s="220">
        <f>ROUND(AV94, 2)</f>
        <v>0</v>
      </c>
      <c r="AL29" s="221"/>
      <c r="AM29" s="221"/>
      <c r="AN29" s="221"/>
      <c r="AO29" s="221"/>
      <c r="AR29" s="38"/>
      <c r="BE29" s="210"/>
    </row>
    <row r="30" spans="1:71" s="3" customFormat="1" ht="14.45" customHeight="1">
      <c r="B30" s="38"/>
      <c r="F30" s="28" t="s">
        <v>40</v>
      </c>
      <c r="L30" s="222">
        <v>0.15</v>
      </c>
      <c r="M30" s="221"/>
      <c r="N30" s="221"/>
      <c r="O30" s="221"/>
      <c r="P30" s="221"/>
      <c r="W30" s="220">
        <f>ROUND(BA94,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0">
        <f>ROUND(AW94, 2)</f>
        <v>0</v>
      </c>
      <c r="AL30" s="221"/>
      <c r="AM30" s="221"/>
      <c r="AN30" s="221"/>
      <c r="AO30" s="221"/>
      <c r="AR30" s="38"/>
      <c r="BE30" s="210"/>
    </row>
    <row r="31" spans="1:71" s="3" customFormat="1" ht="14.45" hidden="1" customHeight="1">
      <c r="B31" s="38"/>
      <c r="F31" s="28" t="s">
        <v>41</v>
      </c>
      <c r="L31" s="222">
        <v>0.21</v>
      </c>
      <c r="M31" s="221"/>
      <c r="N31" s="221"/>
      <c r="O31" s="221"/>
      <c r="P31" s="221"/>
      <c r="W31" s="220">
        <f>ROUND(BB94,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8"/>
      <c r="BE31" s="210"/>
    </row>
    <row r="32" spans="1:71" s="3" customFormat="1" ht="14.45" hidden="1" customHeight="1">
      <c r="B32" s="38"/>
      <c r="F32" s="28" t="s">
        <v>42</v>
      </c>
      <c r="L32" s="222">
        <v>0.15</v>
      </c>
      <c r="M32" s="221"/>
      <c r="N32" s="221"/>
      <c r="O32" s="221"/>
      <c r="P32" s="221"/>
      <c r="W32" s="220">
        <f>ROUND(BC94,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8"/>
      <c r="BE32" s="210"/>
    </row>
    <row r="33" spans="1:57" s="3" customFormat="1" ht="14.45" hidden="1" customHeight="1">
      <c r="B33" s="38"/>
      <c r="F33" s="28" t="s">
        <v>43</v>
      </c>
      <c r="L33" s="222">
        <v>0</v>
      </c>
      <c r="M33" s="221"/>
      <c r="N33" s="221"/>
      <c r="O33" s="221"/>
      <c r="P33" s="221"/>
      <c r="W33" s="220">
        <f>ROUND(BD94,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0">
        <v>0</v>
      </c>
      <c r="AL33" s="221"/>
      <c r="AM33" s="221"/>
      <c r="AN33" s="221"/>
      <c r="AO33" s="221"/>
      <c r="AR33" s="38"/>
      <c r="BE33" s="210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09"/>
    </row>
    <row r="35" spans="1:57" s="2" customFormat="1" ht="25.9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23" t="s">
        <v>46</v>
      </c>
      <c r="Y35" s="224"/>
      <c r="Z35" s="224"/>
      <c r="AA35" s="224"/>
      <c r="AB35" s="224"/>
      <c r="AC35" s="41"/>
      <c r="AD35" s="41"/>
      <c r="AE35" s="41"/>
      <c r="AF35" s="41"/>
      <c r="AG35" s="41"/>
      <c r="AH35" s="41"/>
      <c r="AI35" s="41"/>
      <c r="AJ35" s="41"/>
      <c r="AK35" s="225">
        <f>SUM(AK26:AK33)</f>
        <v>0</v>
      </c>
      <c r="AL35" s="224"/>
      <c r="AM35" s="224"/>
      <c r="AN35" s="224"/>
      <c r="AO35" s="226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Z2229_DPS</v>
      </c>
      <c r="AR84" s="52"/>
    </row>
    <row r="85" spans="1:91" s="5" customFormat="1" ht="36.950000000000003" customHeight="1">
      <c r="B85" s="53"/>
      <c r="C85" s="54" t="s">
        <v>16</v>
      </c>
      <c r="L85" s="227" t="str">
        <f>K6</f>
        <v>Vestavba družiny do 3.NP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Vrchlabí, Krkonošská č.p. 272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29" t="str">
        <f>IF(AN8= "","",AN8)</f>
        <v>23. 10. 2023</v>
      </c>
      <c r="AN87" s="229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30" t="str">
        <f>IF(E17="","",E17)</f>
        <v xml:space="preserve"> </v>
      </c>
      <c r="AN89" s="231"/>
      <c r="AO89" s="231"/>
      <c r="AP89" s="231"/>
      <c r="AQ89" s="33"/>
      <c r="AR89" s="34"/>
      <c r="AS89" s="232" t="s">
        <v>54</v>
      </c>
      <c r="AT89" s="233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30" t="str">
        <f>IF(E20="","",E20)</f>
        <v xml:space="preserve"> </v>
      </c>
      <c r="AN90" s="231"/>
      <c r="AO90" s="231"/>
      <c r="AP90" s="231"/>
      <c r="AQ90" s="33"/>
      <c r="AR90" s="34"/>
      <c r="AS90" s="234"/>
      <c r="AT90" s="235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4"/>
      <c r="AT91" s="235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6" t="s">
        <v>55</v>
      </c>
      <c r="D92" s="237"/>
      <c r="E92" s="237"/>
      <c r="F92" s="237"/>
      <c r="G92" s="237"/>
      <c r="H92" s="61"/>
      <c r="I92" s="238" t="s">
        <v>56</v>
      </c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9" t="s">
        <v>57</v>
      </c>
      <c r="AH92" s="237"/>
      <c r="AI92" s="237"/>
      <c r="AJ92" s="237"/>
      <c r="AK92" s="237"/>
      <c r="AL92" s="237"/>
      <c r="AM92" s="237"/>
      <c r="AN92" s="238" t="s">
        <v>58</v>
      </c>
      <c r="AO92" s="237"/>
      <c r="AP92" s="240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4">
        <f>ROUND(SUM(AG95:AG97),2)</f>
        <v>0</v>
      </c>
      <c r="AH94" s="244"/>
      <c r="AI94" s="244"/>
      <c r="AJ94" s="244"/>
      <c r="AK94" s="244"/>
      <c r="AL94" s="244"/>
      <c r="AM94" s="244"/>
      <c r="AN94" s="245">
        <f>SUM(AG94,AT94)</f>
        <v>0</v>
      </c>
      <c r="AO94" s="245"/>
      <c r="AP94" s="245"/>
      <c r="AQ94" s="73" t="s">
        <v>1</v>
      </c>
      <c r="AR94" s="69"/>
      <c r="AS94" s="74">
        <f>ROUND(SUM(AS95:AS97),2)</f>
        <v>0</v>
      </c>
      <c r="AT94" s="75">
        <f>ROUND(SUM(AV94:AW94),2)</f>
        <v>0</v>
      </c>
      <c r="AU94" s="76">
        <f>ROUND(SUM(AU95:AU97),5)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ROUND(SUM(AZ95:AZ97),2)</f>
        <v>0</v>
      </c>
      <c r="BA94" s="75">
        <f>ROUND(SUM(BA95:BA97),2)</f>
        <v>0</v>
      </c>
      <c r="BB94" s="75">
        <f>ROUND(SUM(BB95:BB97),2)</f>
        <v>0</v>
      </c>
      <c r="BC94" s="75">
        <f>ROUND(SUM(BC95:BC97),2)</f>
        <v>0</v>
      </c>
      <c r="BD94" s="77">
        <f>ROUND(SUM(BD95:BD97),2)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16.5" customHeight="1">
      <c r="A95" s="80" t="s">
        <v>78</v>
      </c>
      <c r="B95" s="81"/>
      <c r="C95" s="82"/>
      <c r="D95" s="243" t="s">
        <v>79</v>
      </c>
      <c r="E95" s="243"/>
      <c r="F95" s="243"/>
      <c r="G95" s="243"/>
      <c r="H95" s="243"/>
      <c r="I95" s="83"/>
      <c r="J95" s="243" t="s">
        <v>80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3"/>
      <c r="AG95" s="241">
        <f>'UT - Vytápění'!J30</f>
        <v>0</v>
      </c>
      <c r="AH95" s="242"/>
      <c r="AI95" s="242"/>
      <c r="AJ95" s="242"/>
      <c r="AK95" s="242"/>
      <c r="AL95" s="242"/>
      <c r="AM95" s="242"/>
      <c r="AN95" s="241">
        <f>SUM(AG95,AT95)</f>
        <v>0</v>
      </c>
      <c r="AO95" s="242"/>
      <c r="AP95" s="242"/>
      <c r="AQ95" s="84" t="s">
        <v>81</v>
      </c>
      <c r="AR95" s="81"/>
      <c r="AS95" s="85">
        <v>0</v>
      </c>
      <c r="AT95" s="86">
        <f>ROUND(SUM(AV95:AW95),2)</f>
        <v>0</v>
      </c>
      <c r="AU95" s="87">
        <f>'UT - Vytápění'!P123</f>
        <v>0</v>
      </c>
      <c r="AV95" s="86">
        <f>'UT - Vytápění'!J33</f>
        <v>0</v>
      </c>
      <c r="AW95" s="86">
        <f>'UT - Vytápění'!J34</f>
        <v>0</v>
      </c>
      <c r="AX95" s="86">
        <f>'UT - Vytápění'!J35</f>
        <v>0</v>
      </c>
      <c r="AY95" s="86">
        <f>'UT - Vytápění'!J36</f>
        <v>0</v>
      </c>
      <c r="AZ95" s="86">
        <f>'UT - Vytápění'!F33</f>
        <v>0</v>
      </c>
      <c r="BA95" s="86">
        <f>'UT - Vytápění'!F34</f>
        <v>0</v>
      </c>
      <c r="BB95" s="86">
        <f>'UT - Vytápění'!F35</f>
        <v>0</v>
      </c>
      <c r="BC95" s="86">
        <f>'UT - Vytápění'!F36</f>
        <v>0</v>
      </c>
      <c r="BD95" s="88">
        <f>'UT - Vytápění'!F37</f>
        <v>0</v>
      </c>
      <c r="BT95" s="89" t="s">
        <v>82</v>
      </c>
      <c r="BV95" s="89" t="s">
        <v>76</v>
      </c>
      <c r="BW95" s="89" t="s">
        <v>83</v>
      </c>
      <c r="BX95" s="89" t="s">
        <v>4</v>
      </c>
      <c r="CL95" s="89" t="s">
        <v>1</v>
      </c>
      <c r="CM95" s="89" t="s">
        <v>84</v>
      </c>
    </row>
    <row r="96" spans="1:91" s="7" customFormat="1" ht="16.5" customHeight="1">
      <c r="A96" s="80" t="s">
        <v>78</v>
      </c>
      <c r="B96" s="81"/>
      <c r="C96" s="82"/>
      <c r="D96" s="243" t="s">
        <v>85</v>
      </c>
      <c r="E96" s="243"/>
      <c r="F96" s="243"/>
      <c r="G96" s="243"/>
      <c r="H96" s="243"/>
      <c r="I96" s="83"/>
      <c r="J96" s="243" t="s">
        <v>86</v>
      </c>
      <c r="K96" s="243"/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  <c r="AB96" s="243"/>
      <c r="AC96" s="243"/>
      <c r="AD96" s="243"/>
      <c r="AE96" s="243"/>
      <c r="AF96" s="243"/>
      <c r="AG96" s="241">
        <f>'VZT - Vzduchotechnika'!J30</f>
        <v>0</v>
      </c>
      <c r="AH96" s="242"/>
      <c r="AI96" s="242"/>
      <c r="AJ96" s="242"/>
      <c r="AK96" s="242"/>
      <c r="AL96" s="242"/>
      <c r="AM96" s="242"/>
      <c r="AN96" s="241">
        <f>SUM(AG96,AT96)</f>
        <v>0</v>
      </c>
      <c r="AO96" s="242"/>
      <c r="AP96" s="242"/>
      <c r="AQ96" s="84" t="s">
        <v>81</v>
      </c>
      <c r="AR96" s="81"/>
      <c r="AS96" s="85">
        <v>0</v>
      </c>
      <c r="AT96" s="86">
        <f>ROUND(SUM(AV96:AW96),2)</f>
        <v>0</v>
      </c>
      <c r="AU96" s="87">
        <f>'VZT - Vzduchotechnika'!P125</f>
        <v>0</v>
      </c>
      <c r="AV96" s="86">
        <f>'VZT - Vzduchotechnika'!J33</f>
        <v>0</v>
      </c>
      <c r="AW96" s="86">
        <f>'VZT - Vzduchotechnika'!J34</f>
        <v>0</v>
      </c>
      <c r="AX96" s="86">
        <f>'VZT - Vzduchotechnika'!J35</f>
        <v>0</v>
      </c>
      <c r="AY96" s="86">
        <f>'VZT - Vzduchotechnika'!J36</f>
        <v>0</v>
      </c>
      <c r="AZ96" s="86">
        <f>'VZT - Vzduchotechnika'!F33</f>
        <v>0</v>
      </c>
      <c r="BA96" s="86">
        <f>'VZT - Vzduchotechnika'!F34</f>
        <v>0</v>
      </c>
      <c r="BB96" s="86">
        <f>'VZT - Vzduchotechnika'!F35</f>
        <v>0</v>
      </c>
      <c r="BC96" s="86">
        <f>'VZT - Vzduchotechnika'!F36</f>
        <v>0</v>
      </c>
      <c r="BD96" s="88">
        <f>'VZT - Vzduchotechnika'!F37</f>
        <v>0</v>
      </c>
      <c r="BT96" s="89" t="s">
        <v>82</v>
      </c>
      <c r="BV96" s="89" t="s">
        <v>76</v>
      </c>
      <c r="BW96" s="89" t="s">
        <v>87</v>
      </c>
      <c r="BX96" s="89" t="s">
        <v>4</v>
      </c>
      <c r="CL96" s="89" t="s">
        <v>1</v>
      </c>
      <c r="CM96" s="89" t="s">
        <v>84</v>
      </c>
    </row>
    <row r="97" spans="1:91" s="7" customFormat="1" ht="16.5" customHeight="1">
      <c r="A97" s="80" t="s">
        <v>78</v>
      </c>
      <c r="B97" s="81"/>
      <c r="C97" s="82"/>
      <c r="D97" s="243" t="s">
        <v>88</v>
      </c>
      <c r="E97" s="243"/>
      <c r="F97" s="243"/>
      <c r="G97" s="243"/>
      <c r="H97" s="243"/>
      <c r="I97" s="83"/>
      <c r="J97" s="243" t="s">
        <v>89</v>
      </c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41">
        <f>'ZTi - Zdravotní technika'!J30</f>
        <v>0</v>
      </c>
      <c r="AH97" s="242"/>
      <c r="AI97" s="242"/>
      <c r="AJ97" s="242"/>
      <c r="AK97" s="242"/>
      <c r="AL97" s="242"/>
      <c r="AM97" s="242"/>
      <c r="AN97" s="241">
        <f>SUM(AG97,AT97)</f>
        <v>0</v>
      </c>
      <c r="AO97" s="242"/>
      <c r="AP97" s="242"/>
      <c r="AQ97" s="84" t="s">
        <v>81</v>
      </c>
      <c r="AR97" s="81"/>
      <c r="AS97" s="90">
        <v>0</v>
      </c>
      <c r="AT97" s="91">
        <f>ROUND(SUM(AV97:AW97),2)</f>
        <v>0</v>
      </c>
      <c r="AU97" s="92">
        <f>'ZTi - Zdravotní technika'!P127</f>
        <v>0</v>
      </c>
      <c r="AV97" s="91">
        <f>'ZTi - Zdravotní technika'!J33</f>
        <v>0</v>
      </c>
      <c r="AW97" s="91">
        <f>'ZTi - Zdravotní technika'!J34</f>
        <v>0</v>
      </c>
      <c r="AX97" s="91">
        <f>'ZTi - Zdravotní technika'!J35</f>
        <v>0</v>
      </c>
      <c r="AY97" s="91">
        <f>'ZTi - Zdravotní technika'!J36</f>
        <v>0</v>
      </c>
      <c r="AZ97" s="91">
        <f>'ZTi - Zdravotní technika'!F33</f>
        <v>0</v>
      </c>
      <c r="BA97" s="91">
        <f>'ZTi - Zdravotní technika'!F34</f>
        <v>0</v>
      </c>
      <c r="BB97" s="91">
        <f>'ZTi - Zdravotní technika'!F35</f>
        <v>0</v>
      </c>
      <c r="BC97" s="91">
        <f>'ZTi - Zdravotní technika'!F36</f>
        <v>0</v>
      </c>
      <c r="BD97" s="93">
        <f>'ZTi - Zdravotní technika'!F37</f>
        <v>0</v>
      </c>
      <c r="BT97" s="89" t="s">
        <v>82</v>
      </c>
      <c r="BV97" s="89" t="s">
        <v>76</v>
      </c>
      <c r="BW97" s="89" t="s">
        <v>90</v>
      </c>
      <c r="BX97" s="89" t="s">
        <v>4</v>
      </c>
      <c r="CL97" s="89" t="s">
        <v>1</v>
      </c>
      <c r="CM97" s="89" t="s">
        <v>84</v>
      </c>
    </row>
    <row r="98" spans="1:91" s="2" customFormat="1" ht="30" customHeight="1">
      <c r="A98" s="33"/>
      <c r="B98" s="34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5" customHeight="1">
      <c r="A99" s="33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34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UT - Vytápění'!C2" display="/"/>
    <hyperlink ref="A96" location="'VZT - Vzduchotechnika'!C2" display="/"/>
    <hyperlink ref="A97" location="'ZTi - Zdravotní 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topLeftCell="A182" workbookViewId="0">
      <selection activeCell="K190" sqref="K19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8" t="s">
        <v>83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1:46" s="1" customFormat="1" ht="24.95" customHeight="1">
      <c r="B4" s="21"/>
      <c r="D4" s="22" t="s">
        <v>91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47" t="str">
        <f>'Rekapitulace stavby'!K6</f>
        <v>Vestavba družiny do 3.NP</v>
      </c>
      <c r="F7" s="248"/>
      <c r="G7" s="248"/>
      <c r="H7" s="248"/>
      <c r="L7" s="21"/>
    </row>
    <row r="8" spans="1:46" s="2" customFormat="1" ht="12" customHeight="1">
      <c r="A8" s="33"/>
      <c r="B8" s="34"/>
      <c r="C8" s="33"/>
      <c r="D8" s="28" t="s">
        <v>92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7" t="s">
        <v>93</v>
      </c>
      <c r="F9" s="249"/>
      <c r="G9" s="249"/>
      <c r="H9" s="24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23. 10. 2023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0" t="str">
        <f>'Rekapitulace stavby'!E14</f>
        <v>Vyplň údaj</v>
      </c>
      <c r="F18" s="211"/>
      <c r="G18" s="211"/>
      <c r="H18" s="211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16" t="s">
        <v>1</v>
      </c>
      <c r="F27" s="216"/>
      <c r="G27" s="216"/>
      <c r="H27" s="21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34</v>
      </c>
      <c r="E30" s="33"/>
      <c r="F30" s="33"/>
      <c r="G30" s="33"/>
      <c r="H30" s="33"/>
      <c r="I30" s="33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38</v>
      </c>
      <c r="E33" s="28" t="s">
        <v>39</v>
      </c>
      <c r="F33" s="100">
        <f>ROUND((SUM(BE123:BE190)),  2)</f>
        <v>0</v>
      </c>
      <c r="G33" s="33"/>
      <c r="H33" s="33"/>
      <c r="I33" s="101">
        <v>0.21</v>
      </c>
      <c r="J33" s="100">
        <f>ROUND(((SUM(BE123:BE190))*I33),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40</v>
      </c>
      <c r="F34" s="100">
        <f>ROUND((SUM(BF123:BF190)),  2)</f>
        <v>0</v>
      </c>
      <c r="G34" s="33"/>
      <c r="H34" s="33"/>
      <c r="I34" s="101">
        <v>0.15</v>
      </c>
      <c r="J34" s="100">
        <f>ROUND(((SUM(BF123:BF190))*I34),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41</v>
      </c>
      <c r="F35" s="100">
        <f>ROUND((SUM(BG123:BG190)),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42</v>
      </c>
      <c r="F36" s="100">
        <f>ROUND((SUM(BH123:BH190)),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00">
        <f>ROUND((SUM(BI123:BI190)),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44</v>
      </c>
      <c r="E39" s="61"/>
      <c r="F39" s="61"/>
      <c r="G39" s="104" t="s">
        <v>45</v>
      </c>
      <c r="H39" s="105" t="s">
        <v>46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08" t="s">
        <v>50</v>
      </c>
      <c r="G61" s="46" t="s">
        <v>49</v>
      </c>
      <c r="H61" s="36"/>
      <c r="I61" s="36"/>
      <c r="J61" s="10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08" t="s">
        <v>50</v>
      </c>
      <c r="G76" s="46" t="s">
        <v>49</v>
      </c>
      <c r="H76" s="36"/>
      <c r="I76" s="36"/>
      <c r="J76" s="10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7" t="str">
        <f>E7</f>
        <v>Vestavba družiny do 3.NP</v>
      </c>
      <c r="F85" s="248"/>
      <c r="G85" s="248"/>
      <c r="H85" s="24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92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7" t="str">
        <f>E9</f>
        <v>UT - Vytápění</v>
      </c>
      <c r="F87" s="249"/>
      <c r="G87" s="249"/>
      <c r="H87" s="24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Vrchlabí, Krkonošská č.p. 272</v>
      </c>
      <c r="G89" s="33"/>
      <c r="H89" s="33"/>
      <c r="I89" s="28" t="s">
        <v>22</v>
      </c>
      <c r="J89" s="56" t="str">
        <f>IF(J12="","",J12)</f>
        <v>23. 10. 2023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95</v>
      </c>
      <c r="D94" s="102"/>
      <c r="E94" s="102"/>
      <c r="F94" s="102"/>
      <c r="G94" s="102"/>
      <c r="H94" s="102"/>
      <c r="I94" s="102"/>
      <c r="J94" s="111" t="s">
        <v>96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97</v>
      </c>
      <c r="D96" s="33"/>
      <c r="E96" s="33"/>
      <c r="F96" s="33"/>
      <c r="G96" s="33"/>
      <c r="H96" s="33"/>
      <c r="I96" s="33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98</v>
      </c>
    </row>
    <row r="97" spans="1:31" s="9" customFormat="1" ht="24.95" customHeight="1">
      <c r="B97" s="113"/>
      <c r="D97" s="114" t="s">
        <v>99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>
      <c r="B98" s="117"/>
      <c r="D98" s="118" t="s">
        <v>100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>
      <c r="B99" s="117"/>
      <c r="D99" s="118" t="s">
        <v>101</v>
      </c>
      <c r="E99" s="119"/>
      <c r="F99" s="119"/>
      <c r="G99" s="119"/>
      <c r="H99" s="119"/>
      <c r="I99" s="119"/>
      <c r="J99" s="120">
        <f>J138</f>
        <v>0</v>
      </c>
      <c r="L99" s="117"/>
    </row>
    <row r="100" spans="1:31" s="10" customFormat="1" ht="19.899999999999999" customHeight="1">
      <c r="B100" s="117"/>
      <c r="D100" s="118" t="s">
        <v>102</v>
      </c>
      <c r="E100" s="119"/>
      <c r="F100" s="119"/>
      <c r="G100" s="119"/>
      <c r="H100" s="119"/>
      <c r="I100" s="119"/>
      <c r="J100" s="120">
        <f>J141</f>
        <v>0</v>
      </c>
      <c r="L100" s="117"/>
    </row>
    <row r="101" spans="1:31" s="10" customFormat="1" ht="19.899999999999999" customHeight="1">
      <c r="B101" s="117"/>
      <c r="D101" s="118" t="s">
        <v>103</v>
      </c>
      <c r="E101" s="119"/>
      <c r="F101" s="119"/>
      <c r="G101" s="119"/>
      <c r="H101" s="119"/>
      <c r="I101" s="119"/>
      <c r="J101" s="120">
        <f>J156</f>
        <v>0</v>
      </c>
      <c r="L101" s="117"/>
    </row>
    <row r="102" spans="1:31" s="10" customFormat="1" ht="19.899999999999999" customHeight="1">
      <c r="B102" s="117"/>
      <c r="D102" s="118" t="s">
        <v>104</v>
      </c>
      <c r="E102" s="119"/>
      <c r="F102" s="119"/>
      <c r="G102" s="119"/>
      <c r="H102" s="119"/>
      <c r="I102" s="119"/>
      <c r="J102" s="120">
        <f>J167</f>
        <v>0</v>
      </c>
      <c r="L102" s="117"/>
    </row>
    <row r="103" spans="1:31" s="9" customFormat="1" ht="24.95" customHeight="1">
      <c r="B103" s="113"/>
      <c r="D103" s="114" t="s">
        <v>105</v>
      </c>
      <c r="E103" s="115"/>
      <c r="F103" s="115"/>
      <c r="G103" s="115"/>
      <c r="H103" s="115"/>
      <c r="I103" s="115"/>
      <c r="J103" s="116">
        <f>J189</f>
        <v>0</v>
      </c>
      <c r="L103" s="113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106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47" t="str">
        <f>E7</f>
        <v>Vestavba družiny do 3.NP</v>
      </c>
      <c r="F113" s="248"/>
      <c r="G113" s="248"/>
      <c r="H113" s="248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92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27" t="str">
        <f>E9</f>
        <v>UT - Vytápění</v>
      </c>
      <c r="F115" s="249"/>
      <c r="G115" s="249"/>
      <c r="H115" s="24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3"/>
      <c r="E117" s="33"/>
      <c r="F117" s="26" t="str">
        <f>F12</f>
        <v>Vrchlabí, Krkonošská č.p. 272</v>
      </c>
      <c r="G117" s="33"/>
      <c r="H117" s="33"/>
      <c r="I117" s="28" t="s">
        <v>22</v>
      </c>
      <c r="J117" s="56" t="str">
        <f>IF(J12="","",J12)</f>
        <v>23. 10. 2023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3"/>
      <c r="E119" s="33"/>
      <c r="F119" s="26" t="str">
        <f>E15</f>
        <v xml:space="preserve"> </v>
      </c>
      <c r="G119" s="33"/>
      <c r="H119" s="33"/>
      <c r="I119" s="28" t="s">
        <v>30</v>
      </c>
      <c r="J119" s="31" t="str">
        <f>E21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28</v>
      </c>
      <c r="D120" s="33"/>
      <c r="E120" s="33"/>
      <c r="F120" s="26" t="str">
        <f>IF(E18="","",E18)</f>
        <v>Vyplň údaj</v>
      </c>
      <c r="G120" s="33"/>
      <c r="H120" s="33"/>
      <c r="I120" s="28" t="s">
        <v>32</v>
      </c>
      <c r="J120" s="3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1"/>
      <c r="B122" s="122"/>
      <c r="C122" s="123" t="s">
        <v>107</v>
      </c>
      <c r="D122" s="124" t="s">
        <v>59</v>
      </c>
      <c r="E122" s="124" t="s">
        <v>55</v>
      </c>
      <c r="F122" s="124" t="s">
        <v>56</v>
      </c>
      <c r="G122" s="124" t="s">
        <v>108</v>
      </c>
      <c r="H122" s="124" t="s">
        <v>109</v>
      </c>
      <c r="I122" s="124" t="s">
        <v>110</v>
      </c>
      <c r="J122" s="124" t="s">
        <v>96</v>
      </c>
      <c r="K122" s="125" t="s">
        <v>111</v>
      </c>
      <c r="L122" s="126"/>
      <c r="M122" s="63" t="s">
        <v>1</v>
      </c>
      <c r="N122" s="64" t="s">
        <v>38</v>
      </c>
      <c r="O122" s="64" t="s">
        <v>112</v>
      </c>
      <c r="P122" s="64" t="s">
        <v>113</v>
      </c>
      <c r="Q122" s="64" t="s">
        <v>114</v>
      </c>
      <c r="R122" s="64" t="s">
        <v>115</v>
      </c>
      <c r="S122" s="64" t="s">
        <v>116</v>
      </c>
      <c r="T122" s="65" t="s">
        <v>117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>
      <c r="A123" s="33"/>
      <c r="B123" s="34"/>
      <c r="C123" s="70" t="s">
        <v>118</v>
      </c>
      <c r="D123" s="33"/>
      <c r="E123" s="33"/>
      <c r="F123" s="33"/>
      <c r="G123" s="33"/>
      <c r="H123" s="33"/>
      <c r="I123" s="33"/>
      <c r="J123" s="127">
        <f>BK123</f>
        <v>0</v>
      </c>
      <c r="K123" s="33"/>
      <c r="L123" s="34"/>
      <c r="M123" s="66"/>
      <c r="N123" s="57"/>
      <c r="O123" s="67"/>
      <c r="P123" s="128">
        <f>P124+P189</f>
        <v>0</v>
      </c>
      <c r="Q123" s="67"/>
      <c r="R123" s="128">
        <f>R124+R189</f>
        <v>1.5562844497999999</v>
      </c>
      <c r="S123" s="67"/>
      <c r="T123" s="129">
        <f>T124+T189</f>
        <v>4.0461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73</v>
      </c>
      <c r="AU123" s="18" t="s">
        <v>98</v>
      </c>
      <c r="BK123" s="130">
        <f>BK124+BK189</f>
        <v>0</v>
      </c>
    </row>
    <row r="124" spans="1:65" s="12" customFormat="1" ht="25.9" customHeight="1">
      <c r="B124" s="131"/>
      <c r="D124" s="132" t="s">
        <v>73</v>
      </c>
      <c r="E124" s="133" t="s">
        <v>119</v>
      </c>
      <c r="F124" s="133" t="s">
        <v>120</v>
      </c>
      <c r="I124" s="134"/>
      <c r="J124" s="135">
        <f>BK124</f>
        <v>0</v>
      </c>
      <c r="L124" s="131"/>
      <c r="M124" s="136"/>
      <c r="N124" s="137"/>
      <c r="O124" s="137"/>
      <c r="P124" s="138">
        <f>P125+P138+P141+P156+P167</f>
        <v>0</v>
      </c>
      <c r="Q124" s="137"/>
      <c r="R124" s="138">
        <f>R125+R138+R141+R156+R167</f>
        <v>1.5562844497999999</v>
      </c>
      <c r="S124" s="137"/>
      <c r="T124" s="139">
        <f>T125+T138+T141+T156+T167</f>
        <v>4.0461</v>
      </c>
      <c r="AR124" s="132" t="s">
        <v>84</v>
      </c>
      <c r="AT124" s="140" t="s">
        <v>73</v>
      </c>
      <c r="AU124" s="140" t="s">
        <v>74</v>
      </c>
      <c r="AY124" s="132" t="s">
        <v>121</v>
      </c>
      <c r="BK124" s="141">
        <f>BK125+BK138+BK141+BK156+BK167</f>
        <v>0</v>
      </c>
    </row>
    <row r="125" spans="1:65" s="12" customFormat="1" ht="22.9" customHeight="1">
      <c r="B125" s="131"/>
      <c r="D125" s="132" t="s">
        <v>73</v>
      </c>
      <c r="E125" s="142" t="s">
        <v>122</v>
      </c>
      <c r="F125" s="142" t="s">
        <v>123</v>
      </c>
      <c r="I125" s="134"/>
      <c r="J125" s="143">
        <f>BK125</f>
        <v>0</v>
      </c>
      <c r="L125" s="131"/>
      <c r="M125" s="136"/>
      <c r="N125" s="137"/>
      <c r="O125" s="137"/>
      <c r="P125" s="138">
        <f>SUM(P126:P137)</f>
        <v>0</v>
      </c>
      <c r="Q125" s="137"/>
      <c r="R125" s="138">
        <f>SUM(R126:R137)</f>
        <v>0.18792511999999997</v>
      </c>
      <c r="S125" s="137"/>
      <c r="T125" s="139">
        <f>SUM(T126:T137)</f>
        <v>1.0845</v>
      </c>
      <c r="AR125" s="132" t="s">
        <v>84</v>
      </c>
      <c r="AT125" s="140" t="s">
        <v>73</v>
      </c>
      <c r="AU125" s="140" t="s">
        <v>82</v>
      </c>
      <c r="AY125" s="132" t="s">
        <v>121</v>
      </c>
      <c r="BK125" s="141">
        <f>SUM(BK126:BK137)</f>
        <v>0</v>
      </c>
    </row>
    <row r="126" spans="1:65" s="2" customFormat="1" ht="24.2" customHeight="1">
      <c r="A126" s="33"/>
      <c r="B126" s="144"/>
      <c r="C126" s="145" t="s">
        <v>82</v>
      </c>
      <c r="D126" s="145" t="s">
        <v>124</v>
      </c>
      <c r="E126" s="146" t="s">
        <v>125</v>
      </c>
      <c r="F126" s="147" t="s">
        <v>126</v>
      </c>
      <c r="G126" s="148" t="s">
        <v>127</v>
      </c>
      <c r="H126" s="149">
        <v>2</v>
      </c>
      <c r="I126" s="150"/>
      <c r="J126" s="151">
        <f t="shared" ref="J126:J137" si="0">ROUND(I126*H126,2)</f>
        <v>0</v>
      </c>
      <c r="K126" s="147" t="s">
        <v>195</v>
      </c>
      <c r="L126" s="34"/>
      <c r="M126" s="152" t="s">
        <v>1</v>
      </c>
      <c r="N126" s="153" t="s">
        <v>39</v>
      </c>
      <c r="O126" s="59"/>
      <c r="P126" s="154">
        <f t="shared" ref="P126:P137" si="1">O126*H126</f>
        <v>0</v>
      </c>
      <c r="Q126" s="154">
        <v>1.7255999999999999E-4</v>
      </c>
      <c r="R126" s="154">
        <f t="shared" ref="R126:R137" si="2">Q126*H126</f>
        <v>3.4511999999999998E-4</v>
      </c>
      <c r="S126" s="154">
        <v>0.54225000000000001</v>
      </c>
      <c r="T126" s="155">
        <f t="shared" ref="T126:T137" si="3">S126*H126</f>
        <v>1.0845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6" t="s">
        <v>128</v>
      </c>
      <c r="AT126" s="156" t="s">
        <v>124</v>
      </c>
      <c r="AU126" s="156" t="s">
        <v>84</v>
      </c>
      <c r="AY126" s="18" t="s">
        <v>121</v>
      </c>
      <c r="BE126" s="157">
        <f t="shared" ref="BE126:BE137" si="4">IF(N126="základní",J126,0)</f>
        <v>0</v>
      </c>
      <c r="BF126" s="157">
        <f t="shared" ref="BF126:BF137" si="5">IF(N126="snížená",J126,0)</f>
        <v>0</v>
      </c>
      <c r="BG126" s="157">
        <f t="shared" ref="BG126:BG137" si="6">IF(N126="zákl. přenesená",J126,0)</f>
        <v>0</v>
      </c>
      <c r="BH126" s="157">
        <f t="shared" ref="BH126:BH137" si="7">IF(N126="sníž. přenesená",J126,0)</f>
        <v>0</v>
      </c>
      <c r="BI126" s="157">
        <f t="shared" ref="BI126:BI137" si="8">IF(N126="nulová",J126,0)</f>
        <v>0</v>
      </c>
      <c r="BJ126" s="18" t="s">
        <v>82</v>
      </c>
      <c r="BK126" s="157">
        <f t="shared" ref="BK126:BK137" si="9">ROUND(I126*H126,2)</f>
        <v>0</v>
      </c>
      <c r="BL126" s="18" t="s">
        <v>128</v>
      </c>
      <c r="BM126" s="156" t="s">
        <v>129</v>
      </c>
    </row>
    <row r="127" spans="1:65" s="2" customFormat="1" ht="24.2" customHeight="1">
      <c r="A127" s="33"/>
      <c r="B127" s="144"/>
      <c r="C127" s="145" t="s">
        <v>84</v>
      </c>
      <c r="D127" s="145" t="s">
        <v>124</v>
      </c>
      <c r="E127" s="146" t="s">
        <v>130</v>
      </c>
      <c r="F127" s="147" t="s">
        <v>131</v>
      </c>
      <c r="G127" s="148" t="s">
        <v>132</v>
      </c>
      <c r="H127" s="149">
        <v>2</v>
      </c>
      <c r="I127" s="150"/>
      <c r="J127" s="151">
        <f t="shared" si="0"/>
        <v>0</v>
      </c>
      <c r="K127" s="147" t="s">
        <v>195</v>
      </c>
      <c r="L127" s="34"/>
      <c r="M127" s="152" t="s">
        <v>1</v>
      </c>
      <c r="N127" s="153" t="s">
        <v>39</v>
      </c>
      <c r="O127" s="59"/>
      <c r="P127" s="154">
        <f t="shared" si="1"/>
        <v>0</v>
      </c>
      <c r="Q127" s="154">
        <v>8.0610000000000001E-2</v>
      </c>
      <c r="R127" s="154">
        <f t="shared" si="2"/>
        <v>0.16122</v>
      </c>
      <c r="S127" s="154">
        <v>0</v>
      </c>
      <c r="T127" s="155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6" t="s">
        <v>128</v>
      </c>
      <c r="AT127" s="156" t="s">
        <v>124</v>
      </c>
      <c r="AU127" s="156" t="s">
        <v>84</v>
      </c>
      <c r="AY127" s="18" t="s">
        <v>121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8" t="s">
        <v>82</v>
      </c>
      <c r="BK127" s="157">
        <f t="shared" si="9"/>
        <v>0</v>
      </c>
      <c r="BL127" s="18" t="s">
        <v>128</v>
      </c>
      <c r="BM127" s="156" t="s">
        <v>133</v>
      </c>
    </row>
    <row r="128" spans="1:65" s="2" customFormat="1" ht="33" customHeight="1">
      <c r="A128" s="33"/>
      <c r="B128" s="144"/>
      <c r="C128" s="145" t="s">
        <v>134</v>
      </c>
      <c r="D128" s="145" t="s">
        <v>124</v>
      </c>
      <c r="E128" s="146" t="s">
        <v>135</v>
      </c>
      <c r="F128" s="147" t="s">
        <v>136</v>
      </c>
      <c r="G128" s="148" t="s">
        <v>127</v>
      </c>
      <c r="H128" s="149">
        <v>2</v>
      </c>
      <c r="I128" s="150"/>
      <c r="J128" s="151">
        <f t="shared" si="0"/>
        <v>0</v>
      </c>
      <c r="K128" s="147" t="s">
        <v>195</v>
      </c>
      <c r="L128" s="34"/>
      <c r="M128" s="152" t="s">
        <v>1</v>
      </c>
      <c r="N128" s="153" t="s">
        <v>39</v>
      </c>
      <c r="O128" s="59"/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6" t="s">
        <v>128</v>
      </c>
      <c r="AT128" s="156" t="s">
        <v>124</v>
      </c>
      <c r="AU128" s="156" t="s">
        <v>84</v>
      </c>
      <c r="AY128" s="18" t="s">
        <v>121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8" t="s">
        <v>82</v>
      </c>
      <c r="BK128" s="157">
        <f t="shared" si="9"/>
        <v>0</v>
      </c>
      <c r="BL128" s="18" t="s">
        <v>128</v>
      </c>
      <c r="BM128" s="156" t="s">
        <v>137</v>
      </c>
    </row>
    <row r="129" spans="1:65" s="2" customFormat="1" ht="37.9" customHeight="1">
      <c r="A129" s="33"/>
      <c r="B129" s="144"/>
      <c r="C129" s="145" t="s">
        <v>138</v>
      </c>
      <c r="D129" s="145" t="s">
        <v>124</v>
      </c>
      <c r="E129" s="146" t="s">
        <v>139</v>
      </c>
      <c r="F129" s="147" t="s">
        <v>140</v>
      </c>
      <c r="G129" s="148" t="s">
        <v>132</v>
      </c>
      <c r="H129" s="149">
        <v>2</v>
      </c>
      <c r="I129" s="150"/>
      <c r="J129" s="151">
        <f t="shared" si="0"/>
        <v>0</v>
      </c>
      <c r="K129" s="147" t="s">
        <v>195</v>
      </c>
      <c r="L129" s="34"/>
      <c r="M129" s="152" t="s">
        <v>1</v>
      </c>
      <c r="N129" s="153" t="s">
        <v>39</v>
      </c>
      <c r="O129" s="59"/>
      <c r="P129" s="154">
        <f t="shared" si="1"/>
        <v>0</v>
      </c>
      <c r="Q129" s="154">
        <v>1.5200000000000001E-3</v>
      </c>
      <c r="R129" s="154">
        <f t="shared" si="2"/>
        <v>3.0400000000000002E-3</v>
      </c>
      <c r="S129" s="154">
        <v>0</v>
      </c>
      <c r="T129" s="155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6" t="s">
        <v>128</v>
      </c>
      <c r="AT129" s="156" t="s">
        <v>124</v>
      </c>
      <c r="AU129" s="156" t="s">
        <v>84</v>
      </c>
      <c r="AY129" s="18" t="s">
        <v>121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8" t="s">
        <v>82</v>
      </c>
      <c r="BK129" s="157">
        <f t="shared" si="9"/>
        <v>0</v>
      </c>
      <c r="BL129" s="18" t="s">
        <v>128</v>
      </c>
      <c r="BM129" s="156" t="s">
        <v>141</v>
      </c>
    </row>
    <row r="130" spans="1:65" s="2" customFormat="1" ht="37.9" customHeight="1">
      <c r="A130" s="33"/>
      <c r="B130" s="144"/>
      <c r="C130" s="145" t="s">
        <v>142</v>
      </c>
      <c r="D130" s="145" t="s">
        <v>124</v>
      </c>
      <c r="E130" s="146" t="s">
        <v>143</v>
      </c>
      <c r="F130" s="147" t="s">
        <v>144</v>
      </c>
      <c r="G130" s="148" t="s">
        <v>145</v>
      </c>
      <c r="H130" s="149">
        <v>20</v>
      </c>
      <c r="I130" s="150"/>
      <c r="J130" s="151">
        <f t="shared" si="0"/>
        <v>0</v>
      </c>
      <c r="K130" s="147" t="s">
        <v>195</v>
      </c>
      <c r="L130" s="34"/>
      <c r="M130" s="152" t="s">
        <v>1</v>
      </c>
      <c r="N130" s="153" t="s">
        <v>39</v>
      </c>
      <c r="O130" s="59"/>
      <c r="P130" s="154">
        <f t="shared" si="1"/>
        <v>0</v>
      </c>
      <c r="Q130" s="154">
        <v>4.4000000000000002E-4</v>
      </c>
      <c r="R130" s="154">
        <f t="shared" si="2"/>
        <v>8.8000000000000005E-3</v>
      </c>
      <c r="S130" s="154">
        <v>0</v>
      </c>
      <c r="T130" s="155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6" t="s">
        <v>128</v>
      </c>
      <c r="AT130" s="156" t="s">
        <v>124</v>
      </c>
      <c r="AU130" s="156" t="s">
        <v>84</v>
      </c>
      <c r="AY130" s="18" t="s">
        <v>121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8" t="s">
        <v>82</v>
      </c>
      <c r="BK130" s="157">
        <f t="shared" si="9"/>
        <v>0</v>
      </c>
      <c r="BL130" s="18" t="s">
        <v>128</v>
      </c>
      <c r="BM130" s="156" t="s">
        <v>146</v>
      </c>
    </row>
    <row r="131" spans="1:65" s="2" customFormat="1" ht="37.9" customHeight="1">
      <c r="A131" s="33"/>
      <c r="B131" s="144"/>
      <c r="C131" s="145" t="s">
        <v>147</v>
      </c>
      <c r="D131" s="145" t="s">
        <v>124</v>
      </c>
      <c r="E131" s="146" t="s">
        <v>148</v>
      </c>
      <c r="F131" s="147" t="s">
        <v>149</v>
      </c>
      <c r="G131" s="148" t="s">
        <v>150</v>
      </c>
      <c r="H131" s="149">
        <v>0.5</v>
      </c>
      <c r="I131" s="150"/>
      <c r="J131" s="151">
        <f t="shared" si="0"/>
        <v>0</v>
      </c>
      <c r="K131" s="147" t="s">
        <v>195</v>
      </c>
      <c r="L131" s="34"/>
      <c r="M131" s="152" t="s">
        <v>1</v>
      </c>
      <c r="N131" s="153" t="s">
        <v>39</v>
      </c>
      <c r="O131" s="59"/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6" t="s">
        <v>128</v>
      </c>
      <c r="AT131" s="156" t="s">
        <v>124</v>
      </c>
      <c r="AU131" s="156" t="s">
        <v>84</v>
      </c>
      <c r="AY131" s="18" t="s">
        <v>121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8" t="s">
        <v>82</v>
      </c>
      <c r="BK131" s="157">
        <f t="shared" si="9"/>
        <v>0</v>
      </c>
      <c r="BL131" s="18" t="s">
        <v>128</v>
      </c>
      <c r="BM131" s="156" t="s">
        <v>151</v>
      </c>
    </row>
    <row r="132" spans="1:65" s="2" customFormat="1" ht="128.65" customHeight="1">
      <c r="A132" s="33"/>
      <c r="B132" s="144"/>
      <c r="C132" s="145" t="s">
        <v>152</v>
      </c>
      <c r="D132" s="145" t="s">
        <v>124</v>
      </c>
      <c r="E132" s="146" t="s">
        <v>153</v>
      </c>
      <c r="F132" s="147" t="s">
        <v>154</v>
      </c>
      <c r="G132" s="148" t="s">
        <v>155</v>
      </c>
      <c r="H132" s="149">
        <v>1</v>
      </c>
      <c r="I132" s="150"/>
      <c r="J132" s="151">
        <f t="shared" si="0"/>
        <v>0</v>
      </c>
      <c r="K132" s="147" t="s">
        <v>1</v>
      </c>
      <c r="L132" s="34"/>
      <c r="M132" s="152" t="s">
        <v>1</v>
      </c>
      <c r="N132" s="153" t="s">
        <v>39</v>
      </c>
      <c r="O132" s="59"/>
      <c r="P132" s="154">
        <f t="shared" si="1"/>
        <v>0</v>
      </c>
      <c r="Q132" s="154">
        <v>4.4000000000000002E-4</v>
      </c>
      <c r="R132" s="154">
        <f t="shared" si="2"/>
        <v>4.4000000000000002E-4</v>
      </c>
      <c r="S132" s="154">
        <v>0</v>
      </c>
      <c r="T132" s="155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6" t="s">
        <v>128</v>
      </c>
      <c r="AT132" s="156" t="s">
        <v>124</v>
      </c>
      <c r="AU132" s="156" t="s">
        <v>84</v>
      </c>
      <c r="AY132" s="18" t="s">
        <v>121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8" t="s">
        <v>82</v>
      </c>
      <c r="BK132" s="157">
        <f t="shared" si="9"/>
        <v>0</v>
      </c>
      <c r="BL132" s="18" t="s">
        <v>128</v>
      </c>
      <c r="BM132" s="156" t="s">
        <v>156</v>
      </c>
    </row>
    <row r="133" spans="1:65" s="2" customFormat="1" ht="16.5" customHeight="1">
      <c r="A133" s="33"/>
      <c r="B133" s="144"/>
      <c r="C133" s="145" t="s">
        <v>157</v>
      </c>
      <c r="D133" s="145" t="s">
        <v>124</v>
      </c>
      <c r="E133" s="146" t="s">
        <v>158</v>
      </c>
      <c r="F133" s="147" t="s">
        <v>159</v>
      </c>
      <c r="G133" s="148" t="s">
        <v>155</v>
      </c>
      <c r="H133" s="149">
        <v>1</v>
      </c>
      <c r="I133" s="150"/>
      <c r="J133" s="151">
        <f t="shared" si="0"/>
        <v>0</v>
      </c>
      <c r="K133" s="147" t="s">
        <v>1</v>
      </c>
      <c r="L133" s="34"/>
      <c r="M133" s="152" t="s">
        <v>1</v>
      </c>
      <c r="N133" s="153" t="s">
        <v>39</v>
      </c>
      <c r="O133" s="59"/>
      <c r="P133" s="154">
        <f t="shared" si="1"/>
        <v>0</v>
      </c>
      <c r="Q133" s="154">
        <v>4.4000000000000002E-4</v>
      </c>
      <c r="R133" s="154">
        <f t="shared" si="2"/>
        <v>4.4000000000000002E-4</v>
      </c>
      <c r="S133" s="154">
        <v>0</v>
      </c>
      <c r="T133" s="155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6" t="s">
        <v>128</v>
      </c>
      <c r="AT133" s="156" t="s">
        <v>124</v>
      </c>
      <c r="AU133" s="156" t="s">
        <v>84</v>
      </c>
      <c r="AY133" s="18" t="s">
        <v>121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8" t="s">
        <v>82</v>
      </c>
      <c r="BK133" s="157">
        <f t="shared" si="9"/>
        <v>0</v>
      </c>
      <c r="BL133" s="18" t="s">
        <v>128</v>
      </c>
      <c r="BM133" s="156" t="s">
        <v>160</v>
      </c>
    </row>
    <row r="134" spans="1:65" s="2" customFormat="1" ht="33" customHeight="1">
      <c r="A134" s="33"/>
      <c r="B134" s="144"/>
      <c r="C134" s="145" t="s">
        <v>161</v>
      </c>
      <c r="D134" s="145" t="s">
        <v>124</v>
      </c>
      <c r="E134" s="146" t="s">
        <v>162</v>
      </c>
      <c r="F134" s="147" t="s">
        <v>163</v>
      </c>
      <c r="G134" s="148" t="s">
        <v>164</v>
      </c>
      <c r="H134" s="149">
        <v>15</v>
      </c>
      <c r="I134" s="150"/>
      <c r="J134" s="151">
        <f t="shared" si="0"/>
        <v>0</v>
      </c>
      <c r="K134" s="147" t="s">
        <v>1</v>
      </c>
      <c r="L134" s="34"/>
      <c r="M134" s="152" t="s">
        <v>1</v>
      </c>
      <c r="N134" s="153" t="s">
        <v>39</v>
      </c>
      <c r="O134" s="59"/>
      <c r="P134" s="154">
        <f t="shared" si="1"/>
        <v>0</v>
      </c>
      <c r="Q134" s="154">
        <v>4.4000000000000002E-4</v>
      </c>
      <c r="R134" s="154">
        <f t="shared" si="2"/>
        <v>6.6E-3</v>
      </c>
      <c r="S134" s="154">
        <v>0</v>
      </c>
      <c r="T134" s="155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6" t="s">
        <v>128</v>
      </c>
      <c r="AT134" s="156" t="s">
        <v>124</v>
      </c>
      <c r="AU134" s="156" t="s">
        <v>84</v>
      </c>
      <c r="AY134" s="18" t="s">
        <v>121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8" t="s">
        <v>82</v>
      </c>
      <c r="BK134" s="157">
        <f t="shared" si="9"/>
        <v>0</v>
      </c>
      <c r="BL134" s="18" t="s">
        <v>128</v>
      </c>
      <c r="BM134" s="156" t="s">
        <v>165</v>
      </c>
    </row>
    <row r="135" spans="1:65" s="2" customFormat="1" ht="37.9" customHeight="1">
      <c r="A135" s="33"/>
      <c r="B135" s="144"/>
      <c r="C135" s="145" t="s">
        <v>166</v>
      </c>
      <c r="D135" s="145" t="s">
        <v>124</v>
      </c>
      <c r="E135" s="146" t="s">
        <v>167</v>
      </c>
      <c r="F135" s="147" t="s">
        <v>168</v>
      </c>
      <c r="G135" s="148" t="s">
        <v>164</v>
      </c>
      <c r="H135" s="149">
        <v>15</v>
      </c>
      <c r="I135" s="150"/>
      <c r="J135" s="151">
        <f t="shared" si="0"/>
        <v>0</v>
      </c>
      <c r="K135" s="147" t="s">
        <v>1</v>
      </c>
      <c r="L135" s="34"/>
      <c r="M135" s="152" t="s">
        <v>1</v>
      </c>
      <c r="N135" s="153" t="s">
        <v>39</v>
      </c>
      <c r="O135" s="59"/>
      <c r="P135" s="154">
        <f t="shared" si="1"/>
        <v>0</v>
      </c>
      <c r="Q135" s="154">
        <v>4.4000000000000002E-4</v>
      </c>
      <c r="R135" s="154">
        <f t="shared" si="2"/>
        <v>6.6E-3</v>
      </c>
      <c r="S135" s="154">
        <v>0</v>
      </c>
      <c r="T135" s="155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6" t="s">
        <v>128</v>
      </c>
      <c r="AT135" s="156" t="s">
        <v>124</v>
      </c>
      <c r="AU135" s="156" t="s">
        <v>84</v>
      </c>
      <c r="AY135" s="18" t="s">
        <v>121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8" t="s">
        <v>82</v>
      </c>
      <c r="BK135" s="157">
        <f t="shared" si="9"/>
        <v>0</v>
      </c>
      <c r="BL135" s="18" t="s">
        <v>128</v>
      </c>
      <c r="BM135" s="156" t="s">
        <v>169</v>
      </c>
    </row>
    <row r="136" spans="1:65" s="2" customFormat="1" ht="21.75" customHeight="1">
      <c r="A136" s="33"/>
      <c r="B136" s="144"/>
      <c r="C136" s="145" t="s">
        <v>170</v>
      </c>
      <c r="D136" s="145" t="s">
        <v>124</v>
      </c>
      <c r="E136" s="146" t="s">
        <v>171</v>
      </c>
      <c r="F136" s="147" t="s">
        <v>172</v>
      </c>
      <c r="G136" s="148" t="s">
        <v>155</v>
      </c>
      <c r="H136" s="149">
        <v>1</v>
      </c>
      <c r="I136" s="150"/>
      <c r="J136" s="151">
        <f t="shared" si="0"/>
        <v>0</v>
      </c>
      <c r="K136" s="147" t="s">
        <v>1</v>
      </c>
      <c r="L136" s="34"/>
      <c r="M136" s="152" t="s">
        <v>1</v>
      </c>
      <c r="N136" s="153" t="s">
        <v>39</v>
      </c>
      <c r="O136" s="59"/>
      <c r="P136" s="154">
        <f t="shared" si="1"/>
        <v>0</v>
      </c>
      <c r="Q136" s="154">
        <v>4.4000000000000002E-4</v>
      </c>
      <c r="R136" s="154">
        <f t="shared" si="2"/>
        <v>4.4000000000000002E-4</v>
      </c>
      <c r="S136" s="154">
        <v>0</v>
      </c>
      <c r="T136" s="155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6" t="s">
        <v>128</v>
      </c>
      <c r="AT136" s="156" t="s">
        <v>124</v>
      </c>
      <c r="AU136" s="156" t="s">
        <v>84</v>
      </c>
      <c r="AY136" s="18" t="s">
        <v>121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8" t="s">
        <v>82</v>
      </c>
      <c r="BK136" s="157">
        <f t="shared" si="9"/>
        <v>0</v>
      </c>
      <c r="BL136" s="18" t="s">
        <v>128</v>
      </c>
      <c r="BM136" s="156" t="s">
        <v>173</v>
      </c>
    </row>
    <row r="137" spans="1:65" s="2" customFormat="1" ht="37.9" customHeight="1">
      <c r="A137" s="33"/>
      <c r="B137" s="144"/>
      <c r="C137" s="145" t="s">
        <v>174</v>
      </c>
      <c r="D137" s="145" t="s">
        <v>124</v>
      </c>
      <c r="E137" s="146" t="s">
        <v>175</v>
      </c>
      <c r="F137" s="147" t="s">
        <v>176</v>
      </c>
      <c r="G137" s="148" t="s">
        <v>150</v>
      </c>
      <c r="H137" s="149">
        <v>0.188</v>
      </c>
      <c r="I137" s="150"/>
      <c r="J137" s="151">
        <f t="shared" si="0"/>
        <v>0</v>
      </c>
      <c r="K137" s="147" t="s">
        <v>195</v>
      </c>
      <c r="L137" s="34"/>
      <c r="M137" s="152" t="s">
        <v>1</v>
      </c>
      <c r="N137" s="153" t="s">
        <v>39</v>
      </c>
      <c r="O137" s="59"/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6" t="s">
        <v>128</v>
      </c>
      <c r="AT137" s="156" t="s">
        <v>124</v>
      </c>
      <c r="AU137" s="156" t="s">
        <v>84</v>
      </c>
      <c r="AY137" s="18" t="s">
        <v>121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8" t="s">
        <v>82</v>
      </c>
      <c r="BK137" s="157">
        <f t="shared" si="9"/>
        <v>0</v>
      </c>
      <c r="BL137" s="18" t="s">
        <v>128</v>
      </c>
      <c r="BM137" s="156" t="s">
        <v>177</v>
      </c>
    </row>
    <row r="138" spans="1:65" s="12" customFormat="1" ht="22.9" customHeight="1">
      <c r="B138" s="131"/>
      <c r="D138" s="132" t="s">
        <v>73</v>
      </c>
      <c r="E138" s="142" t="s">
        <v>178</v>
      </c>
      <c r="F138" s="142" t="s">
        <v>179</v>
      </c>
      <c r="I138" s="134"/>
      <c r="J138" s="143">
        <f>BK138</f>
        <v>0</v>
      </c>
      <c r="L138" s="131"/>
      <c r="M138" s="136"/>
      <c r="N138" s="137"/>
      <c r="O138" s="137"/>
      <c r="P138" s="138">
        <f>SUM(P139:P140)</f>
        <v>0</v>
      </c>
      <c r="Q138" s="137"/>
      <c r="R138" s="138">
        <f>SUM(R139:R140)</f>
        <v>9.0080000000000004E-3</v>
      </c>
      <c r="S138" s="137"/>
      <c r="T138" s="139">
        <f>SUM(T139:T140)</f>
        <v>0</v>
      </c>
      <c r="AR138" s="132" t="s">
        <v>84</v>
      </c>
      <c r="AT138" s="140" t="s">
        <v>73</v>
      </c>
      <c r="AU138" s="140" t="s">
        <v>82</v>
      </c>
      <c r="AY138" s="132" t="s">
        <v>121</v>
      </c>
      <c r="BK138" s="141">
        <f>SUM(BK139:BK140)</f>
        <v>0</v>
      </c>
    </row>
    <row r="139" spans="1:65" s="2" customFormat="1" ht="24.2" customHeight="1">
      <c r="A139" s="33"/>
      <c r="B139" s="144"/>
      <c r="C139" s="145" t="s">
        <v>180</v>
      </c>
      <c r="D139" s="145" t="s">
        <v>124</v>
      </c>
      <c r="E139" s="146" t="s">
        <v>181</v>
      </c>
      <c r="F139" s="147" t="s">
        <v>182</v>
      </c>
      <c r="G139" s="148" t="s">
        <v>132</v>
      </c>
      <c r="H139" s="149">
        <v>2</v>
      </c>
      <c r="I139" s="150"/>
      <c r="J139" s="151">
        <f>ROUND(I139*H139,2)</f>
        <v>0</v>
      </c>
      <c r="K139" s="147" t="s">
        <v>195</v>
      </c>
      <c r="L139" s="34"/>
      <c r="M139" s="152" t="s">
        <v>1</v>
      </c>
      <c r="N139" s="153" t="s">
        <v>39</v>
      </c>
      <c r="O139" s="59"/>
      <c r="P139" s="154">
        <f>O139*H139</f>
        <v>0</v>
      </c>
      <c r="Q139" s="154">
        <v>4.5040000000000002E-3</v>
      </c>
      <c r="R139" s="154">
        <f>Q139*H139</f>
        <v>9.0080000000000004E-3</v>
      </c>
      <c r="S139" s="154">
        <v>0</v>
      </c>
      <c r="T139" s="15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6" t="s">
        <v>128</v>
      </c>
      <c r="AT139" s="156" t="s">
        <v>124</v>
      </c>
      <c r="AU139" s="156" t="s">
        <v>84</v>
      </c>
      <c r="AY139" s="18" t="s">
        <v>121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8" t="s">
        <v>82</v>
      </c>
      <c r="BK139" s="157">
        <f>ROUND(I139*H139,2)</f>
        <v>0</v>
      </c>
      <c r="BL139" s="18" t="s">
        <v>128</v>
      </c>
      <c r="BM139" s="156" t="s">
        <v>183</v>
      </c>
    </row>
    <row r="140" spans="1:65" s="2" customFormat="1" ht="44.25" customHeight="1">
      <c r="A140" s="33"/>
      <c r="B140" s="144"/>
      <c r="C140" s="145" t="s">
        <v>184</v>
      </c>
      <c r="D140" s="145" t="s">
        <v>124</v>
      </c>
      <c r="E140" s="146" t="s">
        <v>185</v>
      </c>
      <c r="F140" s="147" t="s">
        <v>186</v>
      </c>
      <c r="G140" s="148" t="s">
        <v>150</v>
      </c>
      <c r="H140" s="149">
        <v>8.9999999999999993E-3</v>
      </c>
      <c r="I140" s="150"/>
      <c r="J140" s="151">
        <f>ROUND(I140*H140,2)</f>
        <v>0</v>
      </c>
      <c r="K140" s="147" t="s">
        <v>195</v>
      </c>
      <c r="L140" s="34"/>
      <c r="M140" s="152" t="s">
        <v>1</v>
      </c>
      <c r="N140" s="153" t="s">
        <v>39</v>
      </c>
      <c r="O140" s="59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6" t="s">
        <v>128</v>
      </c>
      <c r="AT140" s="156" t="s">
        <v>124</v>
      </c>
      <c r="AU140" s="156" t="s">
        <v>84</v>
      </c>
      <c r="AY140" s="18" t="s">
        <v>121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8" t="s">
        <v>82</v>
      </c>
      <c r="BK140" s="157">
        <f>ROUND(I140*H140,2)</f>
        <v>0</v>
      </c>
      <c r="BL140" s="18" t="s">
        <v>128</v>
      </c>
      <c r="BM140" s="156" t="s">
        <v>187</v>
      </c>
    </row>
    <row r="141" spans="1:65" s="12" customFormat="1" ht="22.9" customHeight="1">
      <c r="B141" s="131"/>
      <c r="D141" s="132" t="s">
        <v>73</v>
      </c>
      <c r="E141" s="142" t="s">
        <v>188</v>
      </c>
      <c r="F141" s="142" t="s">
        <v>189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SUM(P142:P155)</f>
        <v>0</v>
      </c>
      <c r="Q141" s="137"/>
      <c r="R141" s="138">
        <f>SUM(R142:R155)</f>
        <v>0.318051425</v>
      </c>
      <c r="S141" s="137"/>
      <c r="T141" s="139">
        <f>SUM(T142:T155)</f>
        <v>0.22460000000000002</v>
      </c>
      <c r="AR141" s="132" t="s">
        <v>84</v>
      </c>
      <c r="AT141" s="140" t="s">
        <v>73</v>
      </c>
      <c r="AU141" s="140" t="s">
        <v>82</v>
      </c>
      <c r="AY141" s="132" t="s">
        <v>121</v>
      </c>
      <c r="BK141" s="141">
        <f>SUM(BK142:BK155)</f>
        <v>0</v>
      </c>
    </row>
    <row r="142" spans="1:65" s="2" customFormat="1" ht="24.2" customHeight="1">
      <c r="A142" s="33"/>
      <c r="B142" s="144"/>
      <c r="C142" s="145" t="s">
        <v>8</v>
      </c>
      <c r="D142" s="145" t="s">
        <v>124</v>
      </c>
      <c r="E142" s="146" t="s">
        <v>190</v>
      </c>
      <c r="F142" s="147" t="s">
        <v>191</v>
      </c>
      <c r="G142" s="148" t="s">
        <v>145</v>
      </c>
      <c r="H142" s="149">
        <v>20</v>
      </c>
      <c r="I142" s="150"/>
      <c r="J142" s="151">
        <f t="shared" ref="J142:J155" si="10">ROUND(I142*H142,2)</f>
        <v>0</v>
      </c>
      <c r="K142" s="147" t="s">
        <v>195</v>
      </c>
      <c r="L142" s="34"/>
      <c r="M142" s="152" t="s">
        <v>1</v>
      </c>
      <c r="N142" s="153" t="s">
        <v>39</v>
      </c>
      <c r="O142" s="59"/>
      <c r="P142" s="154">
        <f t="shared" ref="P142:P155" si="11">O142*H142</f>
        <v>0</v>
      </c>
      <c r="Q142" s="154">
        <v>8.8800000000000004E-5</v>
      </c>
      <c r="R142" s="154">
        <f t="shared" ref="R142:R155" si="12">Q142*H142</f>
        <v>1.776E-3</v>
      </c>
      <c r="S142" s="154">
        <v>8.5800000000000008E-3</v>
      </c>
      <c r="T142" s="155">
        <f t="shared" ref="T142:T155" si="13">S142*H142</f>
        <v>0.17160000000000003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6" t="s">
        <v>128</v>
      </c>
      <c r="AT142" s="156" t="s">
        <v>124</v>
      </c>
      <c r="AU142" s="156" t="s">
        <v>84</v>
      </c>
      <c r="AY142" s="18" t="s">
        <v>121</v>
      </c>
      <c r="BE142" s="157">
        <f t="shared" ref="BE142:BE155" si="14">IF(N142="základní",J142,0)</f>
        <v>0</v>
      </c>
      <c r="BF142" s="157">
        <f t="shared" ref="BF142:BF155" si="15">IF(N142="snížená",J142,0)</f>
        <v>0</v>
      </c>
      <c r="BG142" s="157">
        <f t="shared" ref="BG142:BG155" si="16">IF(N142="zákl. přenesená",J142,0)</f>
        <v>0</v>
      </c>
      <c r="BH142" s="157">
        <f t="shared" ref="BH142:BH155" si="17">IF(N142="sníž. přenesená",J142,0)</f>
        <v>0</v>
      </c>
      <c r="BI142" s="157">
        <f t="shared" ref="BI142:BI155" si="18">IF(N142="nulová",J142,0)</f>
        <v>0</v>
      </c>
      <c r="BJ142" s="18" t="s">
        <v>82</v>
      </c>
      <c r="BK142" s="157">
        <f t="shared" ref="BK142:BK155" si="19">ROUND(I142*H142,2)</f>
        <v>0</v>
      </c>
      <c r="BL142" s="18" t="s">
        <v>128</v>
      </c>
      <c r="BM142" s="156" t="s">
        <v>192</v>
      </c>
    </row>
    <row r="143" spans="1:65" s="2" customFormat="1" ht="37.9" customHeight="1">
      <c r="A143" s="33"/>
      <c r="B143" s="144"/>
      <c r="C143" s="145" t="s">
        <v>128</v>
      </c>
      <c r="D143" s="145" t="s">
        <v>124</v>
      </c>
      <c r="E143" s="146" t="s">
        <v>193</v>
      </c>
      <c r="F143" s="147" t="s">
        <v>194</v>
      </c>
      <c r="G143" s="148" t="s">
        <v>127</v>
      </c>
      <c r="H143" s="149">
        <v>60</v>
      </c>
      <c r="I143" s="150"/>
      <c r="J143" s="151">
        <f t="shared" si="10"/>
        <v>0</v>
      </c>
      <c r="K143" s="147" t="s">
        <v>195</v>
      </c>
      <c r="L143" s="34"/>
      <c r="M143" s="152" t="s">
        <v>1</v>
      </c>
      <c r="N143" s="153" t="s">
        <v>39</v>
      </c>
      <c r="O143" s="59"/>
      <c r="P143" s="154">
        <f t="shared" si="11"/>
        <v>0</v>
      </c>
      <c r="Q143" s="154">
        <v>0</v>
      </c>
      <c r="R143" s="154">
        <f t="shared" si="12"/>
        <v>0</v>
      </c>
      <c r="S143" s="154">
        <v>0</v>
      </c>
      <c r="T143" s="155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6" t="s">
        <v>128</v>
      </c>
      <c r="AT143" s="156" t="s">
        <v>124</v>
      </c>
      <c r="AU143" s="156" t="s">
        <v>84</v>
      </c>
      <c r="AY143" s="18" t="s">
        <v>121</v>
      </c>
      <c r="BE143" s="157">
        <f t="shared" si="14"/>
        <v>0</v>
      </c>
      <c r="BF143" s="157">
        <f t="shared" si="15"/>
        <v>0</v>
      </c>
      <c r="BG143" s="157">
        <f t="shared" si="16"/>
        <v>0</v>
      </c>
      <c r="BH143" s="157">
        <f t="shared" si="17"/>
        <v>0</v>
      </c>
      <c r="BI143" s="157">
        <f t="shared" si="18"/>
        <v>0</v>
      </c>
      <c r="BJ143" s="18" t="s">
        <v>82</v>
      </c>
      <c r="BK143" s="157">
        <f t="shared" si="19"/>
        <v>0</v>
      </c>
      <c r="BL143" s="18" t="s">
        <v>128</v>
      </c>
      <c r="BM143" s="156" t="s">
        <v>196</v>
      </c>
    </row>
    <row r="144" spans="1:65" s="2" customFormat="1" ht="37.9" customHeight="1">
      <c r="A144" s="33"/>
      <c r="B144" s="144"/>
      <c r="C144" s="145" t="s">
        <v>197</v>
      </c>
      <c r="D144" s="145" t="s">
        <v>124</v>
      </c>
      <c r="E144" s="146" t="s">
        <v>198</v>
      </c>
      <c r="F144" s="147" t="s">
        <v>199</v>
      </c>
      <c r="G144" s="148" t="s">
        <v>145</v>
      </c>
      <c r="H144" s="149">
        <v>30</v>
      </c>
      <c r="I144" s="150"/>
      <c r="J144" s="151">
        <f t="shared" si="10"/>
        <v>0</v>
      </c>
      <c r="K144" s="147" t="s">
        <v>195</v>
      </c>
      <c r="L144" s="34"/>
      <c r="M144" s="152" t="s">
        <v>1</v>
      </c>
      <c r="N144" s="153" t="s">
        <v>39</v>
      </c>
      <c r="O144" s="59"/>
      <c r="P144" s="154">
        <f t="shared" si="11"/>
        <v>0</v>
      </c>
      <c r="Q144" s="154">
        <v>5.0858000000000001E-4</v>
      </c>
      <c r="R144" s="154">
        <f t="shared" si="12"/>
        <v>1.5257400000000001E-2</v>
      </c>
      <c r="S144" s="154">
        <v>0</v>
      </c>
      <c r="T144" s="155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6" t="s">
        <v>128</v>
      </c>
      <c r="AT144" s="156" t="s">
        <v>124</v>
      </c>
      <c r="AU144" s="156" t="s">
        <v>84</v>
      </c>
      <c r="AY144" s="18" t="s">
        <v>121</v>
      </c>
      <c r="BE144" s="157">
        <f t="shared" si="14"/>
        <v>0</v>
      </c>
      <c r="BF144" s="157">
        <f t="shared" si="15"/>
        <v>0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8" t="s">
        <v>82</v>
      </c>
      <c r="BK144" s="157">
        <f t="shared" si="19"/>
        <v>0</v>
      </c>
      <c r="BL144" s="18" t="s">
        <v>128</v>
      </c>
      <c r="BM144" s="156" t="s">
        <v>200</v>
      </c>
    </row>
    <row r="145" spans="1:65" s="2" customFormat="1" ht="37.9" customHeight="1">
      <c r="A145" s="33"/>
      <c r="B145" s="144"/>
      <c r="C145" s="145" t="s">
        <v>201</v>
      </c>
      <c r="D145" s="145" t="s">
        <v>124</v>
      </c>
      <c r="E145" s="146" t="s">
        <v>202</v>
      </c>
      <c r="F145" s="147" t="s">
        <v>203</v>
      </c>
      <c r="G145" s="148" t="s">
        <v>145</v>
      </c>
      <c r="H145" s="149">
        <v>40</v>
      </c>
      <c r="I145" s="150"/>
      <c r="J145" s="151">
        <f t="shared" si="10"/>
        <v>0</v>
      </c>
      <c r="K145" s="147" t="s">
        <v>195</v>
      </c>
      <c r="L145" s="34"/>
      <c r="M145" s="152" t="s">
        <v>1</v>
      </c>
      <c r="N145" s="153" t="s">
        <v>39</v>
      </c>
      <c r="O145" s="59"/>
      <c r="P145" s="154">
        <f t="shared" si="11"/>
        <v>0</v>
      </c>
      <c r="Q145" s="154">
        <v>6.1852000000000001E-4</v>
      </c>
      <c r="R145" s="154">
        <f t="shared" si="12"/>
        <v>2.47408E-2</v>
      </c>
      <c r="S145" s="154">
        <v>0</v>
      </c>
      <c r="T145" s="155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6" t="s">
        <v>128</v>
      </c>
      <c r="AT145" s="156" t="s">
        <v>124</v>
      </c>
      <c r="AU145" s="156" t="s">
        <v>84</v>
      </c>
      <c r="AY145" s="18" t="s">
        <v>121</v>
      </c>
      <c r="BE145" s="157">
        <f t="shared" si="14"/>
        <v>0</v>
      </c>
      <c r="BF145" s="157">
        <f t="shared" si="15"/>
        <v>0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8" t="s">
        <v>82</v>
      </c>
      <c r="BK145" s="157">
        <f t="shared" si="19"/>
        <v>0</v>
      </c>
      <c r="BL145" s="18" t="s">
        <v>128</v>
      </c>
      <c r="BM145" s="156" t="s">
        <v>204</v>
      </c>
    </row>
    <row r="146" spans="1:65" s="2" customFormat="1" ht="37.9" customHeight="1">
      <c r="A146" s="33"/>
      <c r="B146" s="144"/>
      <c r="C146" s="145" t="s">
        <v>205</v>
      </c>
      <c r="D146" s="145" t="s">
        <v>124</v>
      </c>
      <c r="E146" s="146" t="s">
        <v>206</v>
      </c>
      <c r="F146" s="147" t="s">
        <v>207</v>
      </c>
      <c r="G146" s="148" t="s">
        <v>145</v>
      </c>
      <c r="H146" s="149">
        <v>110</v>
      </c>
      <c r="I146" s="150"/>
      <c r="J146" s="151">
        <f t="shared" si="10"/>
        <v>0</v>
      </c>
      <c r="K146" s="147" t="s">
        <v>195</v>
      </c>
      <c r="L146" s="34"/>
      <c r="M146" s="152" t="s">
        <v>1</v>
      </c>
      <c r="N146" s="153" t="s">
        <v>39</v>
      </c>
      <c r="O146" s="59"/>
      <c r="P146" s="154">
        <f t="shared" si="11"/>
        <v>0</v>
      </c>
      <c r="Q146" s="154">
        <v>9.4737E-4</v>
      </c>
      <c r="R146" s="154">
        <f t="shared" si="12"/>
        <v>0.1042107</v>
      </c>
      <c r="S146" s="154">
        <v>0</v>
      </c>
      <c r="T146" s="155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6" t="s">
        <v>128</v>
      </c>
      <c r="AT146" s="156" t="s">
        <v>124</v>
      </c>
      <c r="AU146" s="156" t="s">
        <v>84</v>
      </c>
      <c r="AY146" s="18" t="s">
        <v>121</v>
      </c>
      <c r="BE146" s="157">
        <f t="shared" si="14"/>
        <v>0</v>
      </c>
      <c r="BF146" s="157">
        <f t="shared" si="15"/>
        <v>0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8" t="s">
        <v>82</v>
      </c>
      <c r="BK146" s="157">
        <f t="shared" si="19"/>
        <v>0</v>
      </c>
      <c r="BL146" s="18" t="s">
        <v>128</v>
      </c>
      <c r="BM146" s="156" t="s">
        <v>208</v>
      </c>
    </row>
    <row r="147" spans="1:65" s="2" customFormat="1" ht="37.9" customHeight="1">
      <c r="A147" s="33"/>
      <c r="B147" s="144"/>
      <c r="C147" s="145" t="s">
        <v>209</v>
      </c>
      <c r="D147" s="145" t="s">
        <v>124</v>
      </c>
      <c r="E147" s="146" t="s">
        <v>210</v>
      </c>
      <c r="F147" s="147" t="s">
        <v>211</v>
      </c>
      <c r="G147" s="148" t="s">
        <v>145</v>
      </c>
      <c r="H147" s="149">
        <v>65</v>
      </c>
      <c r="I147" s="150"/>
      <c r="J147" s="151">
        <f t="shared" si="10"/>
        <v>0</v>
      </c>
      <c r="K147" s="147" t="s">
        <v>195</v>
      </c>
      <c r="L147" s="34"/>
      <c r="M147" s="152" t="s">
        <v>1</v>
      </c>
      <c r="N147" s="153" t="s">
        <v>39</v>
      </c>
      <c r="O147" s="59"/>
      <c r="P147" s="154">
        <f t="shared" si="11"/>
        <v>0</v>
      </c>
      <c r="Q147" s="154">
        <v>1.1921E-3</v>
      </c>
      <c r="R147" s="154">
        <f t="shared" si="12"/>
        <v>7.74865E-2</v>
      </c>
      <c r="S147" s="154">
        <v>0</v>
      </c>
      <c r="T147" s="155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6" t="s">
        <v>128</v>
      </c>
      <c r="AT147" s="156" t="s">
        <v>124</v>
      </c>
      <c r="AU147" s="156" t="s">
        <v>84</v>
      </c>
      <c r="AY147" s="18" t="s">
        <v>121</v>
      </c>
      <c r="BE147" s="157">
        <f t="shared" si="14"/>
        <v>0</v>
      </c>
      <c r="BF147" s="157">
        <f t="shared" si="15"/>
        <v>0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8" t="s">
        <v>82</v>
      </c>
      <c r="BK147" s="157">
        <f t="shared" si="19"/>
        <v>0</v>
      </c>
      <c r="BL147" s="18" t="s">
        <v>128</v>
      </c>
      <c r="BM147" s="156" t="s">
        <v>212</v>
      </c>
    </row>
    <row r="148" spans="1:65" s="2" customFormat="1" ht="37.9" customHeight="1">
      <c r="A148" s="33"/>
      <c r="B148" s="144"/>
      <c r="C148" s="145" t="s">
        <v>7</v>
      </c>
      <c r="D148" s="145" t="s">
        <v>124</v>
      </c>
      <c r="E148" s="146" t="s">
        <v>213</v>
      </c>
      <c r="F148" s="147" t="s">
        <v>214</v>
      </c>
      <c r="G148" s="148" t="s">
        <v>145</v>
      </c>
      <c r="H148" s="149">
        <v>5</v>
      </c>
      <c r="I148" s="150"/>
      <c r="J148" s="151">
        <f t="shared" si="10"/>
        <v>0</v>
      </c>
      <c r="K148" s="147" t="s">
        <v>195</v>
      </c>
      <c r="L148" s="34"/>
      <c r="M148" s="152" t="s">
        <v>1</v>
      </c>
      <c r="N148" s="153" t="s">
        <v>39</v>
      </c>
      <c r="O148" s="59"/>
      <c r="P148" s="154">
        <f t="shared" si="11"/>
        <v>0</v>
      </c>
      <c r="Q148" s="154">
        <v>1.9393100000000001E-3</v>
      </c>
      <c r="R148" s="154">
        <f t="shared" si="12"/>
        <v>9.69655E-3</v>
      </c>
      <c r="S148" s="154">
        <v>0</v>
      </c>
      <c r="T148" s="155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6" t="s">
        <v>128</v>
      </c>
      <c r="AT148" s="156" t="s">
        <v>124</v>
      </c>
      <c r="AU148" s="156" t="s">
        <v>84</v>
      </c>
      <c r="AY148" s="18" t="s">
        <v>121</v>
      </c>
      <c r="BE148" s="157">
        <f t="shared" si="14"/>
        <v>0</v>
      </c>
      <c r="BF148" s="157">
        <f t="shared" si="15"/>
        <v>0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8" t="s">
        <v>82</v>
      </c>
      <c r="BK148" s="157">
        <f t="shared" si="19"/>
        <v>0</v>
      </c>
      <c r="BL148" s="18" t="s">
        <v>128</v>
      </c>
      <c r="BM148" s="156" t="s">
        <v>215</v>
      </c>
    </row>
    <row r="149" spans="1:65" s="2" customFormat="1" ht="37.9" customHeight="1">
      <c r="A149" s="33"/>
      <c r="B149" s="144"/>
      <c r="C149" s="145" t="s">
        <v>216</v>
      </c>
      <c r="D149" s="145" t="s">
        <v>124</v>
      </c>
      <c r="E149" s="146" t="s">
        <v>217</v>
      </c>
      <c r="F149" s="147" t="s">
        <v>218</v>
      </c>
      <c r="G149" s="148" t="s">
        <v>145</v>
      </c>
      <c r="H149" s="149">
        <v>15</v>
      </c>
      <c r="I149" s="150"/>
      <c r="J149" s="151">
        <f t="shared" si="10"/>
        <v>0</v>
      </c>
      <c r="K149" s="147" t="s">
        <v>195</v>
      </c>
      <c r="L149" s="34"/>
      <c r="M149" s="152" t="s">
        <v>1</v>
      </c>
      <c r="N149" s="153" t="s">
        <v>39</v>
      </c>
      <c r="O149" s="59"/>
      <c r="P149" s="154">
        <f t="shared" si="11"/>
        <v>0</v>
      </c>
      <c r="Q149" s="154">
        <v>4.875005E-3</v>
      </c>
      <c r="R149" s="154">
        <f t="shared" si="12"/>
        <v>7.3125074999999998E-2</v>
      </c>
      <c r="S149" s="154">
        <v>0</v>
      </c>
      <c r="T149" s="155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6" t="s">
        <v>128</v>
      </c>
      <c r="AT149" s="156" t="s">
        <v>124</v>
      </c>
      <c r="AU149" s="156" t="s">
        <v>84</v>
      </c>
      <c r="AY149" s="18" t="s">
        <v>121</v>
      </c>
      <c r="BE149" s="157">
        <f t="shared" si="14"/>
        <v>0</v>
      </c>
      <c r="BF149" s="157">
        <f t="shared" si="15"/>
        <v>0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8" t="s">
        <v>82</v>
      </c>
      <c r="BK149" s="157">
        <f t="shared" si="19"/>
        <v>0</v>
      </c>
      <c r="BL149" s="18" t="s">
        <v>128</v>
      </c>
      <c r="BM149" s="156" t="s">
        <v>219</v>
      </c>
    </row>
    <row r="150" spans="1:65" s="2" customFormat="1" ht="44.25" customHeight="1">
      <c r="A150" s="33"/>
      <c r="B150" s="144"/>
      <c r="C150" s="145" t="s">
        <v>220</v>
      </c>
      <c r="D150" s="145" t="s">
        <v>124</v>
      </c>
      <c r="E150" s="146" t="s">
        <v>221</v>
      </c>
      <c r="F150" s="147" t="s">
        <v>222</v>
      </c>
      <c r="G150" s="148" t="s">
        <v>145</v>
      </c>
      <c r="H150" s="149">
        <v>250</v>
      </c>
      <c r="I150" s="150"/>
      <c r="J150" s="151">
        <f t="shared" si="10"/>
        <v>0</v>
      </c>
      <c r="K150" s="147" t="s">
        <v>195</v>
      </c>
      <c r="L150" s="34"/>
      <c r="M150" s="152" t="s">
        <v>1</v>
      </c>
      <c r="N150" s="153" t="s">
        <v>39</v>
      </c>
      <c r="O150" s="59"/>
      <c r="P150" s="154">
        <f t="shared" si="11"/>
        <v>0</v>
      </c>
      <c r="Q150" s="154">
        <v>0</v>
      </c>
      <c r="R150" s="154">
        <f t="shared" si="12"/>
        <v>0</v>
      </c>
      <c r="S150" s="154">
        <v>0</v>
      </c>
      <c r="T150" s="155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6" t="s">
        <v>128</v>
      </c>
      <c r="AT150" s="156" t="s">
        <v>124</v>
      </c>
      <c r="AU150" s="156" t="s">
        <v>84</v>
      </c>
      <c r="AY150" s="18" t="s">
        <v>121</v>
      </c>
      <c r="BE150" s="157">
        <f t="shared" si="14"/>
        <v>0</v>
      </c>
      <c r="BF150" s="157">
        <f t="shared" si="15"/>
        <v>0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8" t="s">
        <v>82</v>
      </c>
      <c r="BK150" s="157">
        <f t="shared" si="19"/>
        <v>0</v>
      </c>
      <c r="BL150" s="18" t="s">
        <v>128</v>
      </c>
      <c r="BM150" s="156" t="s">
        <v>223</v>
      </c>
    </row>
    <row r="151" spans="1:65" s="2" customFormat="1" ht="44.25" customHeight="1">
      <c r="A151" s="33"/>
      <c r="B151" s="144"/>
      <c r="C151" s="145" t="s">
        <v>224</v>
      </c>
      <c r="D151" s="145" t="s">
        <v>124</v>
      </c>
      <c r="E151" s="146" t="s">
        <v>225</v>
      </c>
      <c r="F151" s="147" t="s">
        <v>226</v>
      </c>
      <c r="G151" s="148" t="s">
        <v>145</v>
      </c>
      <c r="H151" s="149">
        <v>15</v>
      </c>
      <c r="I151" s="150"/>
      <c r="J151" s="151">
        <f t="shared" si="10"/>
        <v>0</v>
      </c>
      <c r="K151" s="147" t="s">
        <v>195</v>
      </c>
      <c r="L151" s="34"/>
      <c r="M151" s="152" t="s">
        <v>1</v>
      </c>
      <c r="N151" s="153" t="s">
        <v>39</v>
      </c>
      <c r="O151" s="59"/>
      <c r="P151" s="154">
        <f t="shared" si="11"/>
        <v>0</v>
      </c>
      <c r="Q151" s="154">
        <v>0</v>
      </c>
      <c r="R151" s="154">
        <f t="shared" si="12"/>
        <v>0</v>
      </c>
      <c r="S151" s="154">
        <v>0</v>
      </c>
      <c r="T151" s="155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6" t="s">
        <v>128</v>
      </c>
      <c r="AT151" s="156" t="s">
        <v>124</v>
      </c>
      <c r="AU151" s="156" t="s">
        <v>84</v>
      </c>
      <c r="AY151" s="18" t="s">
        <v>121</v>
      </c>
      <c r="BE151" s="157">
        <f t="shared" si="14"/>
        <v>0</v>
      </c>
      <c r="BF151" s="157">
        <f t="shared" si="15"/>
        <v>0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8" t="s">
        <v>82</v>
      </c>
      <c r="BK151" s="157">
        <f t="shared" si="19"/>
        <v>0</v>
      </c>
      <c r="BL151" s="18" t="s">
        <v>128</v>
      </c>
      <c r="BM151" s="156" t="s">
        <v>227</v>
      </c>
    </row>
    <row r="152" spans="1:65" s="2" customFormat="1" ht="33" customHeight="1">
      <c r="A152" s="33"/>
      <c r="B152" s="144"/>
      <c r="C152" s="145" t="s">
        <v>228</v>
      </c>
      <c r="D152" s="145" t="s">
        <v>124</v>
      </c>
      <c r="E152" s="146" t="s">
        <v>229</v>
      </c>
      <c r="F152" s="147" t="s">
        <v>230</v>
      </c>
      <c r="G152" s="148" t="s">
        <v>127</v>
      </c>
      <c r="H152" s="149">
        <v>2</v>
      </c>
      <c r="I152" s="150"/>
      <c r="J152" s="151">
        <f t="shared" si="10"/>
        <v>0</v>
      </c>
      <c r="K152" s="147" t="s">
        <v>195</v>
      </c>
      <c r="L152" s="34"/>
      <c r="M152" s="152" t="s">
        <v>1</v>
      </c>
      <c r="N152" s="153" t="s">
        <v>39</v>
      </c>
      <c r="O152" s="59"/>
      <c r="P152" s="154">
        <f t="shared" si="11"/>
        <v>0</v>
      </c>
      <c r="Q152" s="154">
        <v>1.55E-4</v>
      </c>
      <c r="R152" s="154">
        <f t="shared" si="12"/>
        <v>3.1E-4</v>
      </c>
      <c r="S152" s="154">
        <v>0</v>
      </c>
      <c r="T152" s="155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6" t="s">
        <v>128</v>
      </c>
      <c r="AT152" s="156" t="s">
        <v>124</v>
      </c>
      <c r="AU152" s="156" t="s">
        <v>84</v>
      </c>
      <c r="AY152" s="18" t="s">
        <v>121</v>
      </c>
      <c r="BE152" s="157">
        <f t="shared" si="14"/>
        <v>0</v>
      </c>
      <c r="BF152" s="157">
        <f t="shared" si="15"/>
        <v>0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8" t="s">
        <v>82</v>
      </c>
      <c r="BK152" s="157">
        <f t="shared" si="19"/>
        <v>0</v>
      </c>
      <c r="BL152" s="18" t="s">
        <v>128</v>
      </c>
      <c r="BM152" s="156" t="s">
        <v>231</v>
      </c>
    </row>
    <row r="153" spans="1:65" s="2" customFormat="1" ht="21.75" customHeight="1">
      <c r="A153" s="33"/>
      <c r="B153" s="144"/>
      <c r="C153" s="145" t="s">
        <v>232</v>
      </c>
      <c r="D153" s="145" t="s">
        <v>124</v>
      </c>
      <c r="E153" s="146" t="s">
        <v>233</v>
      </c>
      <c r="F153" s="147" t="s">
        <v>234</v>
      </c>
      <c r="G153" s="148" t="s">
        <v>145</v>
      </c>
      <c r="H153" s="149">
        <v>50</v>
      </c>
      <c r="I153" s="150"/>
      <c r="J153" s="151">
        <f t="shared" si="10"/>
        <v>0</v>
      </c>
      <c r="K153" s="147" t="s">
        <v>195</v>
      </c>
      <c r="L153" s="34"/>
      <c r="M153" s="152" t="s">
        <v>1</v>
      </c>
      <c r="N153" s="153" t="s">
        <v>39</v>
      </c>
      <c r="O153" s="59"/>
      <c r="P153" s="154">
        <f t="shared" si="11"/>
        <v>0</v>
      </c>
      <c r="Q153" s="154">
        <v>2.5999999999999998E-5</v>
      </c>
      <c r="R153" s="154">
        <f t="shared" si="12"/>
        <v>1.2999999999999999E-3</v>
      </c>
      <c r="S153" s="154">
        <v>1.06E-3</v>
      </c>
      <c r="T153" s="155">
        <f t="shared" si="13"/>
        <v>5.2999999999999999E-2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6" t="s">
        <v>128</v>
      </c>
      <c r="AT153" s="156" t="s">
        <v>124</v>
      </c>
      <c r="AU153" s="156" t="s">
        <v>84</v>
      </c>
      <c r="AY153" s="18" t="s">
        <v>121</v>
      </c>
      <c r="BE153" s="157">
        <f t="shared" si="14"/>
        <v>0</v>
      </c>
      <c r="BF153" s="157">
        <f t="shared" si="15"/>
        <v>0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8" t="s">
        <v>82</v>
      </c>
      <c r="BK153" s="157">
        <f t="shared" si="19"/>
        <v>0</v>
      </c>
      <c r="BL153" s="18" t="s">
        <v>128</v>
      </c>
      <c r="BM153" s="156" t="s">
        <v>235</v>
      </c>
    </row>
    <row r="154" spans="1:65" s="2" customFormat="1" ht="55.5" customHeight="1">
      <c r="A154" s="33"/>
      <c r="B154" s="144"/>
      <c r="C154" s="145" t="s">
        <v>236</v>
      </c>
      <c r="D154" s="145" t="s">
        <v>124</v>
      </c>
      <c r="E154" s="146" t="s">
        <v>237</v>
      </c>
      <c r="F154" s="147" t="s">
        <v>238</v>
      </c>
      <c r="G154" s="148" t="s">
        <v>145</v>
      </c>
      <c r="H154" s="149">
        <v>30</v>
      </c>
      <c r="I154" s="150"/>
      <c r="J154" s="151">
        <f t="shared" si="10"/>
        <v>0</v>
      </c>
      <c r="K154" s="147" t="s">
        <v>195</v>
      </c>
      <c r="L154" s="34"/>
      <c r="M154" s="152" t="s">
        <v>1</v>
      </c>
      <c r="N154" s="153" t="s">
        <v>39</v>
      </c>
      <c r="O154" s="59"/>
      <c r="P154" s="154">
        <f t="shared" si="11"/>
        <v>0</v>
      </c>
      <c r="Q154" s="154">
        <v>3.3827999999999999E-4</v>
      </c>
      <c r="R154" s="154">
        <f t="shared" si="12"/>
        <v>1.01484E-2</v>
      </c>
      <c r="S154" s="154">
        <v>0</v>
      </c>
      <c r="T154" s="155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6" t="s">
        <v>128</v>
      </c>
      <c r="AT154" s="156" t="s">
        <v>124</v>
      </c>
      <c r="AU154" s="156" t="s">
        <v>84</v>
      </c>
      <c r="AY154" s="18" t="s">
        <v>121</v>
      </c>
      <c r="BE154" s="157">
        <f t="shared" si="14"/>
        <v>0</v>
      </c>
      <c r="BF154" s="157">
        <f t="shared" si="15"/>
        <v>0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8" t="s">
        <v>82</v>
      </c>
      <c r="BK154" s="157">
        <f t="shared" si="19"/>
        <v>0</v>
      </c>
      <c r="BL154" s="18" t="s">
        <v>128</v>
      </c>
      <c r="BM154" s="156" t="s">
        <v>239</v>
      </c>
    </row>
    <row r="155" spans="1:65" s="2" customFormat="1" ht="49.15" customHeight="1">
      <c r="A155" s="33"/>
      <c r="B155" s="144"/>
      <c r="C155" s="145" t="s">
        <v>240</v>
      </c>
      <c r="D155" s="145" t="s">
        <v>124</v>
      </c>
      <c r="E155" s="146" t="s">
        <v>241</v>
      </c>
      <c r="F155" s="147" t="s">
        <v>242</v>
      </c>
      <c r="G155" s="148" t="s">
        <v>150</v>
      </c>
      <c r="H155" s="149">
        <v>0.318</v>
      </c>
      <c r="I155" s="150"/>
      <c r="J155" s="151">
        <f t="shared" si="10"/>
        <v>0</v>
      </c>
      <c r="K155" s="147" t="s">
        <v>195</v>
      </c>
      <c r="L155" s="34"/>
      <c r="M155" s="152" t="s">
        <v>1</v>
      </c>
      <c r="N155" s="153" t="s">
        <v>39</v>
      </c>
      <c r="O155" s="59"/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6" t="s">
        <v>128</v>
      </c>
      <c r="AT155" s="156" t="s">
        <v>124</v>
      </c>
      <c r="AU155" s="156" t="s">
        <v>84</v>
      </c>
      <c r="AY155" s="18" t="s">
        <v>121</v>
      </c>
      <c r="BE155" s="157">
        <f t="shared" si="14"/>
        <v>0</v>
      </c>
      <c r="BF155" s="157">
        <f t="shared" si="15"/>
        <v>0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8" t="s">
        <v>82</v>
      </c>
      <c r="BK155" s="157">
        <f t="shared" si="19"/>
        <v>0</v>
      </c>
      <c r="BL155" s="18" t="s">
        <v>128</v>
      </c>
      <c r="BM155" s="156" t="s">
        <v>243</v>
      </c>
    </row>
    <row r="156" spans="1:65" s="12" customFormat="1" ht="22.9" customHeight="1">
      <c r="B156" s="131"/>
      <c r="D156" s="132" t="s">
        <v>73</v>
      </c>
      <c r="E156" s="142" t="s">
        <v>244</v>
      </c>
      <c r="F156" s="142" t="s">
        <v>245</v>
      </c>
      <c r="I156" s="134"/>
      <c r="J156" s="143">
        <f>BK156</f>
        <v>0</v>
      </c>
      <c r="L156" s="131"/>
      <c r="M156" s="136"/>
      <c r="N156" s="137"/>
      <c r="O156" s="137"/>
      <c r="P156" s="138">
        <f>SUM(P157:P166)</f>
        <v>0</v>
      </c>
      <c r="Q156" s="137"/>
      <c r="R156" s="138">
        <f>SUM(R157:R166)</f>
        <v>4.6669904799999995E-2</v>
      </c>
      <c r="S156" s="137"/>
      <c r="T156" s="139">
        <f>SUM(T157:T166)</f>
        <v>0</v>
      </c>
      <c r="AR156" s="132" t="s">
        <v>84</v>
      </c>
      <c r="AT156" s="140" t="s">
        <v>73</v>
      </c>
      <c r="AU156" s="140" t="s">
        <v>82</v>
      </c>
      <c r="AY156" s="132" t="s">
        <v>121</v>
      </c>
      <c r="BK156" s="141">
        <f>SUM(BK157:BK166)</f>
        <v>0</v>
      </c>
    </row>
    <row r="157" spans="1:65" s="2" customFormat="1" ht="24.2" customHeight="1">
      <c r="A157" s="33"/>
      <c r="B157" s="144"/>
      <c r="C157" s="145" t="s">
        <v>246</v>
      </c>
      <c r="D157" s="145" t="s">
        <v>124</v>
      </c>
      <c r="E157" s="146" t="s">
        <v>247</v>
      </c>
      <c r="F157" s="147" t="s">
        <v>248</v>
      </c>
      <c r="G157" s="148" t="s">
        <v>127</v>
      </c>
      <c r="H157" s="149">
        <v>4</v>
      </c>
      <c r="I157" s="150"/>
      <c r="J157" s="151">
        <f t="shared" ref="J157:J166" si="20">ROUND(I157*H157,2)</f>
        <v>0</v>
      </c>
      <c r="K157" s="147" t="s">
        <v>195</v>
      </c>
      <c r="L157" s="34"/>
      <c r="M157" s="152" t="s">
        <v>1</v>
      </c>
      <c r="N157" s="153" t="s">
        <v>39</v>
      </c>
      <c r="O157" s="59"/>
      <c r="P157" s="154">
        <f t="shared" ref="P157:P166" si="21">O157*H157</f>
        <v>0</v>
      </c>
      <c r="Q157" s="154">
        <v>2.5125400000000002E-4</v>
      </c>
      <c r="R157" s="154">
        <f t="shared" ref="R157:R166" si="22">Q157*H157</f>
        <v>1.0050160000000001E-3</v>
      </c>
      <c r="S157" s="154">
        <v>0</v>
      </c>
      <c r="T157" s="155">
        <f t="shared" ref="T157:T166" si="23"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6" t="s">
        <v>128</v>
      </c>
      <c r="AT157" s="156" t="s">
        <v>124</v>
      </c>
      <c r="AU157" s="156" t="s">
        <v>84</v>
      </c>
      <c r="AY157" s="18" t="s">
        <v>121</v>
      </c>
      <c r="BE157" s="157">
        <f t="shared" ref="BE157:BE166" si="24">IF(N157="základní",J157,0)</f>
        <v>0</v>
      </c>
      <c r="BF157" s="157">
        <f t="shared" ref="BF157:BF166" si="25">IF(N157="snížená",J157,0)</f>
        <v>0</v>
      </c>
      <c r="BG157" s="157">
        <f t="shared" ref="BG157:BG166" si="26">IF(N157="zákl. přenesená",J157,0)</f>
        <v>0</v>
      </c>
      <c r="BH157" s="157">
        <f t="shared" ref="BH157:BH166" si="27">IF(N157="sníž. přenesená",J157,0)</f>
        <v>0</v>
      </c>
      <c r="BI157" s="157">
        <f t="shared" ref="BI157:BI166" si="28">IF(N157="nulová",J157,0)</f>
        <v>0</v>
      </c>
      <c r="BJ157" s="18" t="s">
        <v>82</v>
      </c>
      <c r="BK157" s="157">
        <f t="shared" ref="BK157:BK166" si="29">ROUND(I157*H157,2)</f>
        <v>0</v>
      </c>
      <c r="BL157" s="18" t="s">
        <v>128</v>
      </c>
      <c r="BM157" s="156" t="s">
        <v>249</v>
      </c>
    </row>
    <row r="158" spans="1:65" s="2" customFormat="1" ht="37.9" customHeight="1">
      <c r="A158" s="33"/>
      <c r="B158" s="144"/>
      <c r="C158" s="145" t="s">
        <v>250</v>
      </c>
      <c r="D158" s="145" t="s">
        <v>124</v>
      </c>
      <c r="E158" s="146" t="s">
        <v>251</v>
      </c>
      <c r="F158" s="147" t="s">
        <v>252</v>
      </c>
      <c r="G158" s="148" t="s">
        <v>127</v>
      </c>
      <c r="H158" s="149">
        <v>30</v>
      </c>
      <c r="I158" s="150"/>
      <c r="J158" s="151">
        <f t="shared" si="20"/>
        <v>0</v>
      </c>
      <c r="K158" s="147" t="s">
        <v>195</v>
      </c>
      <c r="L158" s="34"/>
      <c r="M158" s="152" t="s">
        <v>1</v>
      </c>
      <c r="N158" s="153" t="s">
        <v>39</v>
      </c>
      <c r="O158" s="59"/>
      <c r="P158" s="154">
        <f t="shared" si="21"/>
        <v>0</v>
      </c>
      <c r="Q158" s="154">
        <v>1.3999999999999999E-4</v>
      </c>
      <c r="R158" s="154">
        <f t="shared" si="22"/>
        <v>4.1999999999999997E-3</v>
      </c>
      <c r="S158" s="154">
        <v>0</v>
      </c>
      <c r="T158" s="155">
        <f t="shared" si="2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6" t="s">
        <v>128</v>
      </c>
      <c r="AT158" s="156" t="s">
        <v>124</v>
      </c>
      <c r="AU158" s="156" t="s">
        <v>84</v>
      </c>
      <c r="AY158" s="18" t="s">
        <v>121</v>
      </c>
      <c r="BE158" s="157">
        <f t="shared" si="24"/>
        <v>0</v>
      </c>
      <c r="BF158" s="157">
        <f t="shared" si="25"/>
        <v>0</v>
      </c>
      <c r="BG158" s="157">
        <f t="shared" si="26"/>
        <v>0</v>
      </c>
      <c r="BH158" s="157">
        <f t="shared" si="27"/>
        <v>0</v>
      </c>
      <c r="BI158" s="157">
        <f t="shared" si="28"/>
        <v>0</v>
      </c>
      <c r="BJ158" s="18" t="s">
        <v>82</v>
      </c>
      <c r="BK158" s="157">
        <f t="shared" si="29"/>
        <v>0</v>
      </c>
      <c r="BL158" s="18" t="s">
        <v>128</v>
      </c>
      <c r="BM158" s="156" t="s">
        <v>253</v>
      </c>
    </row>
    <row r="159" spans="1:65" s="2" customFormat="1" ht="21.75" customHeight="1">
      <c r="A159" s="33"/>
      <c r="B159" s="144"/>
      <c r="C159" s="145" t="s">
        <v>254</v>
      </c>
      <c r="D159" s="145" t="s">
        <v>124</v>
      </c>
      <c r="E159" s="146" t="s">
        <v>255</v>
      </c>
      <c r="F159" s="147" t="s">
        <v>256</v>
      </c>
      <c r="G159" s="148" t="s">
        <v>127</v>
      </c>
      <c r="H159" s="149">
        <v>2</v>
      </c>
      <c r="I159" s="150"/>
      <c r="J159" s="151">
        <f t="shared" si="20"/>
        <v>0</v>
      </c>
      <c r="K159" s="147" t="s">
        <v>195</v>
      </c>
      <c r="L159" s="34"/>
      <c r="M159" s="152" t="s">
        <v>1</v>
      </c>
      <c r="N159" s="153" t="s">
        <v>39</v>
      </c>
      <c r="O159" s="59"/>
      <c r="P159" s="154">
        <f t="shared" si="21"/>
        <v>0</v>
      </c>
      <c r="Q159" s="154">
        <v>5.1957000000000001E-4</v>
      </c>
      <c r="R159" s="154">
        <f t="shared" si="22"/>
        <v>1.03914E-3</v>
      </c>
      <c r="S159" s="154">
        <v>0</v>
      </c>
      <c r="T159" s="155">
        <f t="shared" si="2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6" t="s">
        <v>128</v>
      </c>
      <c r="AT159" s="156" t="s">
        <v>124</v>
      </c>
      <c r="AU159" s="156" t="s">
        <v>84</v>
      </c>
      <c r="AY159" s="18" t="s">
        <v>121</v>
      </c>
      <c r="BE159" s="157">
        <f t="shared" si="24"/>
        <v>0</v>
      </c>
      <c r="BF159" s="157">
        <f t="shared" si="25"/>
        <v>0</v>
      </c>
      <c r="BG159" s="157">
        <f t="shared" si="26"/>
        <v>0</v>
      </c>
      <c r="BH159" s="157">
        <f t="shared" si="27"/>
        <v>0</v>
      </c>
      <c r="BI159" s="157">
        <f t="shared" si="28"/>
        <v>0</v>
      </c>
      <c r="BJ159" s="18" t="s">
        <v>82</v>
      </c>
      <c r="BK159" s="157">
        <f t="shared" si="29"/>
        <v>0</v>
      </c>
      <c r="BL159" s="18" t="s">
        <v>128</v>
      </c>
      <c r="BM159" s="156" t="s">
        <v>257</v>
      </c>
    </row>
    <row r="160" spans="1:65" s="2" customFormat="1" ht="21.75" customHeight="1">
      <c r="A160" s="33"/>
      <c r="B160" s="144"/>
      <c r="C160" s="145" t="s">
        <v>258</v>
      </c>
      <c r="D160" s="145" t="s">
        <v>124</v>
      </c>
      <c r="E160" s="146" t="s">
        <v>259</v>
      </c>
      <c r="F160" s="147" t="s">
        <v>260</v>
      </c>
      <c r="G160" s="148" t="s">
        <v>127</v>
      </c>
      <c r="H160" s="149">
        <v>4</v>
      </c>
      <c r="I160" s="150"/>
      <c r="J160" s="151">
        <f t="shared" si="20"/>
        <v>0</v>
      </c>
      <c r="K160" s="147" t="s">
        <v>195</v>
      </c>
      <c r="L160" s="34"/>
      <c r="M160" s="152" t="s">
        <v>1</v>
      </c>
      <c r="N160" s="153" t="s">
        <v>39</v>
      </c>
      <c r="O160" s="59"/>
      <c r="P160" s="154">
        <f t="shared" si="21"/>
        <v>0</v>
      </c>
      <c r="Q160" s="154">
        <v>7.4892169999999996E-4</v>
      </c>
      <c r="R160" s="154">
        <f t="shared" si="22"/>
        <v>2.9956867999999998E-3</v>
      </c>
      <c r="S160" s="154">
        <v>0</v>
      </c>
      <c r="T160" s="155">
        <f t="shared" si="2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6" t="s">
        <v>128</v>
      </c>
      <c r="AT160" s="156" t="s">
        <v>124</v>
      </c>
      <c r="AU160" s="156" t="s">
        <v>84</v>
      </c>
      <c r="AY160" s="18" t="s">
        <v>121</v>
      </c>
      <c r="BE160" s="157">
        <f t="shared" si="24"/>
        <v>0</v>
      </c>
      <c r="BF160" s="157">
        <f t="shared" si="25"/>
        <v>0</v>
      </c>
      <c r="BG160" s="157">
        <f t="shared" si="26"/>
        <v>0</v>
      </c>
      <c r="BH160" s="157">
        <f t="shared" si="27"/>
        <v>0</v>
      </c>
      <c r="BI160" s="157">
        <f t="shared" si="28"/>
        <v>0</v>
      </c>
      <c r="BJ160" s="18" t="s">
        <v>82</v>
      </c>
      <c r="BK160" s="157">
        <f t="shared" si="29"/>
        <v>0</v>
      </c>
      <c r="BL160" s="18" t="s">
        <v>128</v>
      </c>
      <c r="BM160" s="156" t="s">
        <v>261</v>
      </c>
    </row>
    <row r="161" spans="1:65" s="2" customFormat="1" ht="33" customHeight="1">
      <c r="A161" s="33"/>
      <c r="B161" s="144"/>
      <c r="C161" s="145" t="s">
        <v>262</v>
      </c>
      <c r="D161" s="145" t="s">
        <v>124</v>
      </c>
      <c r="E161" s="146" t="s">
        <v>263</v>
      </c>
      <c r="F161" s="147" t="s">
        <v>264</v>
      </c>
      <c r="G161" s="148" t="s">
        <v>127</v>
      </c>
      <c r="H161" s="149">
        <v>30</v>
      </c>
      <c r="I161" s="150"/>
      <c r="J161" s="151">
        <f t="shared" si="20"/>
        <v>0</v>
      </c>
      <c r="K161" s="147" t="s">
        <v>195</v>
      </c>
      <c r="L161" s="34"/>
      <c r="M161" s="152" t="s">
        <v>1</v>
      </c>
      <c r="N161" s="153" t="s">
        <v>39</v>
      </c>
      <c r="O161" s="59"/>
      <c r="P161" s="154">
        <f t="shared" si="21"/>
        <v>0</v>
      </c>
      <c r="Q161" s="154">
        <v>7.0250740000000003E-4</v>
      </c>
      <c r="R161" s="154">
        <f t="shared" si="22"/>
        <v>2.1075222000000001E-2</v>
      </c>
      <c r="S161" s="154">
        <v>0</v>
      </c>
      <c r="T161" s="155">
        <f t="shared" si="2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6" t="s">
        <v>128</v>
      </c>
      <c r="AT161" s="156" t="s">
        <v>124</v>
      </c>
      <c r="AU161" s="156" t="s">
        <v>84</v>
      </c>
      <c r="AY161" s="18" t="s">
        <v>121</v>
      </c>
      <c r="BE161" s="157">
        <f t="shared" si="24"/>
        <v>0</v>
      </c>
      <c r="BF161" s="157">
        <f t="shared" si="25"/>
        <v>0</v>
      </c>
      <c r="BG161" s="157">
        <f t="shared" si="26"/>
        <v>0</v>
      </c>
      <c r="BH161" s="157">
        <f t="shared" si="27"/>
        <v>0</v>
      </c>
      <c r="BI161" s="157">
        <f t="shared" si="28"/>
        <v>0</v>
      </c>
      <c r="BJ161" s="18" t="s">
        <v>82</v>
      </c>
      <c r="BK161" s="157">
        <f t="shared" si="29"/>
        <v>0</v>
      </c>
      <c r="BL161" s="18" t="s">
        <v>128</v>
      </c>
      <c r="BM161" s="156" t="s">
        <v>265</v>
      </c>
    </row>
    <row r="162" spans="1:65" s="2" customFormat="1" ht="24.2" customHeight="1">
      <c r="A162" s="33"/>
      <c r="B162" s="144"/>
      <c r="C162" s="145" t="s">
        <v>266</v>
      </c>
      <c r="D162" s="145" t="s">
        <v>124</v>
      </c>
      <c r="E162" s="146" t="s">
        <v>267</v>
      </c>
      <c r="F162" s="147" t="s">
        <v>268</v>
      </c>
      <c r="G162" s="148" t="s">
        <v>127</v>
      </c>
      <c r="H162" s="149">
        <v>4</v>
      </c>
      <c r="I162" s="150"/>
      <c r="J162" s="151">
        <f t="shared" si="20"/>
        <v>0</v>
      </c>
      <c r="K162" s="147" t="s">
        <v>195</v>
      </c>
      <c r="L162" s="34"/>
      <c r="M162" s="152" t="s">
        <v>1</v>
      </c>
      <c r="N162" s="153" t="s">
        <v>39</v>
      </c>
      <c r="O162" s="59"/>
      <c r="P162" s="154">
        <f t="shared" si="21"/>
        <v>0</v>
      </c>
      <c r="Q162" s="154">
        <v>2.1956999999999999E-4</v>
      </c>
      <c r="R162" s="154">
        <f t="shared" si="22"/>
        <v>8.7827999999999995E-4</v>
      </c>
      <c r="S162" s="154">
        <v>0</v>
      </c>
      <c r="T162" s="155">
        <f t="shared" si="2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6" t="s">
        <v>128</v>
      </c>
      <c r="AT162" s="156" t="s">
        <v>124</v>
      </c>
      <c r="AU162" s="156" t="s">
        <v>84</v>
      </c>
      <c r="AY162" s="18" t="s">
        <v>121</v>
      </c>
      <c r="BE162" s="157">
        <f t="shared" si="24"/>
        <v>0</v>
      </c>
      <c r="BF162" s="157">
        <f t="shared" si="25"/>
        <v>0</v>
      </c>
      <c r="BG162" s="157">
        <f t="shared" si="26"/>
        <v>0</v>
      </c>
      <c r="BH162" s="157">
        <f t="shared" si="27"/>
        <v>0</v>
      </c>
      <c r="BI162" s="157">
        <f t="shared" si="28"/>
        <v>0</v>
      </c>
      <c r="BJ162" s="18" t="s">
        <v>82</v>
      </c>
      <c r="BK162" s="157">
        <f t="shared" si="29"/>
        <v>0</v>
      </c>
      <c r="BL162" s="18" t="s">
        <v>128</v>
      </c>
      <c r="BM162" s="156" t="s">
        <v>269</v>
      </c>
    </row>
    <row r="163" spans="1:65" s="2" customFormat="1" ht="24.2" customHeight="1">
      <c r="A163" s="33"/>
      <c r="B163" s="144"/>
      <c r="C163" s="145" t="s">
        <v>270</v>
      </c>
      <c r="D163" s="145" t="s">
        <v>124</v>
      </c>
      <c r="E163" s="146" t="s">
        <v>271</v>
      </c>
      <c r="F163" s="147" t="s">
        <v>272</v>
      </c>
      <c r="G163" s="148" t="s">
        <v>127</v>
      </c>
      <c r="H163" s="149">
        <v>2</v>
      </c>
      <c r="I163" s="150"/>
      <c r="J163" s="151">
        <f t="shared" si="20"/>
        <v>0</v>
      </c>
      <c r="K163" s="147" t="s">
        <v>195</v>
      </c>
      <c r="L163" s="34"/>
      <c r="M163" s="152" t="s">
        <v>1</v>
      </c>
      <c r="N163" s="153" t="s">
        <v>39</v>
      </c>
      <c r="O163" s="59"/>
      <c r="P163" s="154">
        <f t="shared" si="21"/>
        <v>0</v>
      </c>
      <c r="Q163" s="154">
        <v>1.24E-3</v>
      </c>
      <c r="R163" s="154">
        <f t="shared" si="22"/>
        <v>2.48E-3</v>
      </c>
      <c r="S163" s="154">
        <v>0</v>
      </c>
      <c r="T163" s="155">
        <f t="shared" si="2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6" t="s">
        <v>128</v>
      </c>
      <c r="AT163" s="156" t="s">
        <v>124</v>
      </c>
      <c r="AU163" s="156" t="s">
        <v>84</v>
      </c>
      <c r="AY163" s="18" t="s">
        <v>121</v>
      </c>
      <c r="BE163" s="157">
        <f t="shared" si="24"/>
        <v>0</v>
      </c>
      <c r="BF163" s="157">
        <f t="shared" si="25"/>
        <v>0</v>
      </c>
      <c r="BG163" s="157">
        <f t="shared" si="26"/>
        <v>0</v>
      </c>
      <c r="BH163" s="157">
        <f t="shared" si="27"/>
        <v>0</v>
      </c>
      <c r="BI163" s="157">
        <f t="shared" si="28"/>
        <v>0</v>
      </c>
      <c r="BJ163" s="18" t="s">
        <v>82</v>
      </c>
      <c r="BK163" s="157">
        <f t="shared" si="29"/>
        <v>0</v>
      </c>
      <c r="BL163" s="18" t="s">
        <v>128</v>
      </c>
      <c r="BM163" s="156" t="s">
        <v>273</v>
      </c>
    </row>
    <row r="164" spans="1:65" s="2" customFormat="1" ht="24.2" customHeight="1">
      <c r="A164" s="33"/>
      <c r="B164" s="144"/>
      <c r="C164" s="145" t="s">
        <v>274</v>
      </c>
      <c r="D164" s="145" t="s">
        <v>124</v>
      </c>
      <c r="E164" s="146" t="s">
        <v>275</v>
      </c>
      <c r="F164" s="147" t="s">
        <v>276</v>
      </c>
      <c r="G164" s="148" t="s">
        <v>127</v>
      </c>
      <c r="H164" s="149">
        <v>6</v>
      </c>
      <c r="I164" s="150"/>
      <c r="J164" s="151">
        <f t="shared" si="20"/>
        <v>0</v>
      </c>
      <c r="K164" s="147" t="s">
        <v>195</v>
      </c>
      <c r="L164" s="34"/>
      <c r="M164" s="152" t="s">
        <v>1</v>
      </c>
      <c r="N164" s="153" t="s">
        <v>39</v>
      </c>
      <c r="O164" s="59"/>
      <c r="P164" s="154">
        <f t="shared" si="21"/>
        <v>0</v>
      </c>
      <c r="Q164" s="154">
        <v>7.5956999999999999E-4</v>
      </c>
      <c r="R164" s="154">
        <f t="shared" si="22"/>
        <v>4.5574199999999995E-3</v>
      </c>
      <c r="S164" s="154">
        <v>0</v>
      </c>
      <c r="T164" s="155">
        <f t="shared" si="2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6" t="s">
        <v>128</v>
      </c>
      <c r="AT164" s="156" t="s">
        <v>124</v>
      </c>
      <c r="AU164" s="156" t="s">
        <v>84</v>
      </c>
      <c r="AY164" s="18" t="s">
        <v>121</v>
      </c>
      <c r="BE164" s="157">
        <f t="shared" si="24"/>
        <v>0</v>
      </c>
      <c r="BF164" s="157">
        <f t="shared" si="25"/>
        <v>0</v>
      </c>
      <c r="BG164" s="157">
        <f t="shared" si="26"/>
        <v>0</v>
      </c>
      <c r="BH164" s="157">
        <f t="shared" si="27"/>
        <v>0</v>
      </c>
      <c r="BI164" s="157">
        <f t="shared" si="28"/>
        <v>0</v>
      </c>
      <c r="BJ164" s="18" t="s">
        <v>82</v>
      </c>
      <c r="BK164" s="157">
        <f t="shared" si="29"/>
        <v>0</v>
      </c>
      <c r="BL164" s="18" t="s">
        <v>128</v>
      </c>
      <c r="BM164" s="156" t="s">
        <v>277</v>
      </c>
    </row>
    <row r="165" spans="1:65" s="2" customFormat="1" ht="24.2" customHeight="1">
      <c r="A165" s="33"/>
      <c r="B165" s="144"/>
      <c r="C165" s="145" t="s">
        <v>278</v>
      </c>
      <c r="D165" s="145" t="s">
        <v>124</v>
      </c>
      <c r="E165" s="146" t="s">
        <v>279</v>
      </c>
      <c r="F165" s="147" t="s">
        <v>280</v>
      </c>
      <c r="G165" s="148" t="s">
        <v>127</v>
      </c>
      <c r="H165" s="149">
        <v>2</v>
      </c>
      <c r="I165" s="150"/>
      <c r="J165" s="151">
        <f t="shared" si="20"/>
        <v>0</v>
      </c>
      <c r="K165" s="147" t="s">
        <v>195</v>
      </c>
      <c r="L165" s="34"/>
      <c r="M165" s="152" t="s">
        <v>1</v>
      </c>
      <c r="N165" s="153" t="s">
        <v>39</v>
      </c>
      <c r="O165" s="59"/>
      <c r="P165" s="154">
        <f t="shared" si="21"/>
        <v>0</v>
      </c>
      <c r="Q165" s="154">
        <v>4.2195699999999997E-3</v>
      </c>
      <c r="R165" s="154">
        <f t="shared" si="22"/>
        <v>8.4391399999999995E-3</v>
      </c>
      <c r="S165" s="154">
        <v>0</v>
      </c>
      <c r="T165" s="155">
        <f t="shared" si="2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6" t="s">
        <v>128</v>
      </c>
      <c r="AT165" s="156" t="s">
        <v>124</v>
      </c>
      <c r="AU165" s="156" t="s">
        <v>84</v>
      </c>
      <c r="AY165" s="18" t="s">
        <v>121</v>
      </c>
      <c r="BE165" s="157">
        <f t="shared" si="24"/>
        <v>0</v>
      </c>
      <c r="BF165" s="157">
        <f t="shared" si="25"/>
        <v>0</v>
      </c>
      <c r="BG165" s="157">
        <f t="shared" si="26"/>
        <v>0</v>
      </c>
      <c r="BH165" s="157">
        <f t="shared" si="27"/>
        <v>0</v>
      </c>
      <c r="BI165" s="157">
        <f t="shared" si="28"/>
        <v>0</v>
      </c>
      <c r="BJ165" s="18" t="s">
        <v>82</v>
      </c>
      <c r="BK165" s="157">
        <f t="shared" si="29"/>
        <v>0</v>
      </c>
      <c r="BL165" s="18" t="s">
        <v>128</v>
      </c>
      <c r="BM165" s="156" t="s">
        <v>281</v>
      </c>
    </row>
    <row r="166" spans="1:65" s="2" customFormat="1" ht="44.25" customHeight="1">
      <c r="A166" s="33"/>
      <c r="B166" s="144"/>
      <c r="C166" s="145" t="s">
        <v>282</v>
      </c>
      <c r="D166" s="145" t="s">
        <v>124</v>
      </c>
      <c r="E166" s="146" t="s">
        <v>283</v>
      </c>
      <c r="F166" s="147" t="s">
        <v>284</v>
      </c>
      <c r="G166" s="148" t="s">
        <v>150</v>
      </c>
      <c r="H166" s="149">
        <v>4.7E-2</v>
      </c>
      <c r="I166" s="150"/>
      <c r="J166" s="151">
        <f t="shared" si="20"/>
        <v>0</v>
      </c>
      <c r="K166" s="147" t="s">
        <v>195</v>
      </c>
      <c r="L166" s="34"/>
      <c r="M166" s="152" t="s">
        <v>1</v>
      </c>
      <c r="N166" s="153" t="s">
        <v>39</v>
      </c>
      <c r="O166" s="59"/>
      <c r="P166" s="154">
        <f t="shared" si="21"/>
        <v>0</v>
      </c>
      <c r="Q166" s="154">
        <v>0</v>
      </c>
      <c r="R166" s="154">
        <f t="shared" si="22"/>
        <v>0</v>
      </c>
      <c r="S166" s="154">
        <v>0</v>
      </c>
      <c r="T166" s="155">
        <f t="shared" si="2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6" t="s">
        <v>128</v>
      </c>
      <c r="AT166" s="156" t="s">
        <v>124</v>
      </c>
      <c r="AU166" s="156" t="s">
        <v>84</v>
      </c>
      <c r="AY166" s="18" t="s">
        <v>121</v>
      </c>
      <c r="BE166" s="157">
        <f t="shared" si="24"/>
        <v>0</v>
      </c>
      <c r="BF166" s="157">
        <f t="shared" si="25"/>
        <v>0</v>
      </c>
      <c r="BG166" s="157">
        <f t="shared" si="26"/>
        <v>0</v>
      </c>
      <c r="BH166" s="157">
        <f t="shared" si="27"/>
        <v>0</v>
      </c>
      <c r="BI166" s="157">
        <f t="shared" si="28"/>
        <v>0</v>
      </c>
      <c r="BJ166" s="18" t="s">
        <v>82</v>
      </c>
      <c r="BK166" s="157">
        <f t="shared" si="29"/>
        <v>0</v>
      </c>
      <c r="BL166" s="18" t="s">
        <v>128</v>
      </c>
      <c r="BM166" s="156" t="s">
        <v>285</v>
      </c>
    </row>
    <row r="167" spans="1:65" s="12" customFormat="1" ht="22.9" customHeight="1">
      <c r="B167" s="131"/>
      <c r="D167" s="132" t="s">
        <v>73</v>
      </c>
      <c r="E167" s="142" t="s">
        <v>286</v>
      </c>
      <c r="F167" s="142" t="s">
        <v>287</v>
      </c>
      <c r="I167" s="134"/>
      <c r="J167" s="143">
        <f>BK167</f>
        <v>0</v>
      </c>
      <c r="L167" s="131"/>
      <c r="M167" s="136"/>
      <c r="N167" s="137"/>
      <c r="O167" s="137"/>
      <c r="P167" s="138">
        <f>SUM(P168:P188)</f>
        <v>0</v>
      </c>
      <c r="Q167" s="137"/>
      <c r="R167" s="138">
        <f>SUM(R168:R188)</f>
        <v>0.99463000000000001</v>
      </c>
      <c r="S167" s="137"/>
      <c r="T167" s="139">
        <f>SUM(T168:T188)</f>
        <v>2.7370000000000001</v>
      </c>
      <c r="AR167" s="132" t="s">
        <v>84</v>
      </c>
      <c r="AT167" s="140" t="s">
        <v>73</v>
      </c>
      <c r="AU167" s="140" t="s">
        <v>82</v>
      </c>
      <c r="AY167" s="132" t="s">
        <v>121</v>
      </c>
      <c r="BK167" s="141">
        <f>SUM(BK168:BK188)</f>
        <v>0</v>
      </c>
    </row>
    <row r="168" spans="1:65" s="2" customFormat="1" ht="37.9" customHeight="1">
      <c r="A168" s="33"/>
      <c r="B168" s="144"/>
      <c r="C168" s="145" t="s">
        <v>288</v>
      </c>
      <c r="D168" s="145" t="s">
        <v>124</v>
      </c>
      <c r="E168" s="146" t="s">
        <v>289</v>
      </c>
      <c r="F168" s="147" t="s">
        <v>290</v>
      </c>
      <c r="G168" s="148" t="s">
        <v>127</v>
      </c>
      <c r="H168" s="149">
        <v>60</v>
      </c>
      <c r="I168" s="150"/>
      <c r="J168" s="151">
        <f t="shared" ref="J168:J188" si="30">ROUND(I168*H168,2)</f>
        <v>0</v>
      </c>
      <c r="K168" s="147" t="s">
        <v>195</v>
      </c>
      <c r="L168" s="34"/>
      <c r="M168" s="152" t="s">
        <v>1</v>
      </c>
      <c r="N168" s="153" t="s">
        <v>39</v>
      </c>
      <c r="O168" s="59"/>
      <c r="P168" s="154">
        <f t="shared" ref="P168:P188" si="31">O168*H168</f>
        <v>0</v>
      </c>
      <c r="Q168" s="154">
        <v>0</v>
      </c>
      <c r="R168" s="154">
        <f t="shared" ref="R168:R188" si="32">Q168*H168</f>
        <v>0</v>
      </c>
      <c r="S168" s="154">
        <v>0</v>
      </c>
      <c r="T168" s="155">
        <f t="shared" ref="T168:T188" si="33"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6" t="s">
        <v>128</v>
      </c>
      <c r="AT168" s="156" t="s">
        <v>124</v>
      </c>
      <c r="AU168" s="156" t="s">
        <v>84</v>
      </c>
      <c r="AY168" s="18" t="s">
        <v>121</v>
      </c>
      <c r="BE168" s="157">
        <f t="shared" ref="BE168:BE188" si="34">IF(N168="základní",J168,0)</f>
        <v>0</v>
      </c>
      <c r="BF168" s="157">
        <f t="shared" ref="BF168:BF188" si="35">IF(N168="snížená",J168,0)</f>
        <v>0</v>
      </c>
      <c r="BG168" s="157">
        <f t="shared" ref="BG168:BG188" si="36">IF(N168="zákl. přenesená",J168,0)</f>
        <v>0</v>
      </c>
      <c r="BH168" s="157">
        <f t="shared" ref="BH168:BH188" si="37">IF(N168="sníž. přenesená",J168,0)</f>
        <v>0</v>
      </c>
      <c r="BI168" s="157">
        <f t="shared" ref="BI168:BI188" si="38">IF(N168="nulová",J168,0)</f>
        <v>0</v>
      </c>
      <c r="BJ168" s="18" t="s">
        <v>82</v>
      </c>
      <c r="BK168" s="157">
        <f t="shared" ref="BK168:BK188" si="39">ROUND(I168*H168,2)</f>
        <v>0</v>
      </c>
      <c r="BL168" s="18" t="s">
        <v>128</v>
      </c>
      <c r="BM168" s="156" t="s">
        <v>291</v>
      </c>
    </row>
    <row r="169" spans="1:65" s="2" customFormat="1" ht="16.5" customHeight="1">
      <c r="A169" s="33"/>
      <c r="B169" s="144"/>
      <c r="C169" s="145" t="s">
        <v>292</v>
      </c>
      <c r="D169" s="145" t="s">
        <v>124</v>
      </c>
      <c r="E169" s="146" t="s">
        <v>293</v>
      </c>
      <c r="F169" s="147" t="s">
        <v>294</v>
      </c>
      <c r="G169" s="148" t="s">
        <v>295</v>
      </c>
      <c r="H169" s="149">
        <v>115</v>
      </c>
      <c r="I169" s="150"/>
      <c r="J169" s="151">
        <f t="shared" si="30"/>
        <v>0</v>
      </c>
      <c r="K169" s="147" t="s">
        <v>195</v>
      </c>
      <c r="L169" s="34"/>
      <c r="M169" s="152" t="s">
        <v>1</v>
      </c>
      <c r="N169" s="153" t="s">
        <v>39</v>
      </c>
      <c r="O169" s="59"/>
      <c r="P169" s="154">
        <f t="shared" si="31"/>
        <v>0</v>
      </c>
      <c r="Q169" s="154">
        <v>0</v>
      </c>
      <c r="R169" s="154">
        <f t="shared" si="32"/>
        <v>0</v>
      </c>
      <c r="S169" s="154">
        <v>2.3800000000000002E-2</v>
      </c>
      <c r="T169" s="155">
        <f t="shared" si="33"/>
        <v>2.7370000000000001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6" t="s">
        <v>128</v>
      </c>
      <c r="AT169" s="156" t="s">
        <v>124</v>
      </c>
      <c r="AU169" s="156" t="s">
        <v>84</v>
      </c>
      <c r="AY169" s="18" t="s">
        <v>121</v>
      </c>
      <c r="BE169" s="157">
        <f t="shared" si="34"/>
        <v>0</v>
      </c>
      <c r="BF169" s="157">
        <f t="shared" si="35"/>
        <v>0</v>
      </c>
      <c r="BG169" s="157">
        <f t="shared" si="36"/>
        <v>0</v>
      </c>
      <c r="BH169" s="157">
        <f t="shared" si="37"/>
        <v>0</v>
      </c>
      <c r="BI169" s="157">
        <f t="shared" si="38"/>
        <v>0</v>
      </c>
      <c r="BJ169" s="18" t="s">
        <v>82</v>
      </c>
      <c r="BK169" s="157">
        <f t="shared" si="39"/>
        <v>0</v>
      </c>
      <c r="BL169" s="18" t="s">
        <v>128</v>
      </c>
      <c r="BM169" s="156" t="s">
        <v>296</v>
      </c>
    </row>
    <row r="170" spans="1:65" s="2" customFormat="1" ht="49.15" customHeight="1">
      <c r="A170" s="33"/>
      <c r="B170" s="144"/>
      <c r="C170" s="145" t="s">
        <v>297</v>
      </c>
      <c r="D170" s="145" t="s">
        <v>124</v>
      </c>
      <c r="E170" s="146" t="s">
        <v>298</v>
      </c>
      <c r="F170" s="147" t="s">
        <v>299</v>
      </c>
      <c r="G170" s="148" t="s">
        <v>127</v>
      </c>
      <c r="H170" s="149">
        <v>2</v>
      </c>
      <c r="I170" s="150"/>
      <c r="J170" s="151">
        <f t="shared" si="30"/>
        <v>0</v>
      </c>
      <c r="K170" s="147" t="s">
        <v>195</v>
      </c>
      <c r="L170" s="34"/>
      <c r="M170" s="152" t="s">
        <v>1</v>
      </c>
      <c r="N170" s="153" t="s">
        <v>39</v>
      </c>
      <c r="O170" s="59"/>
      <c r="P170" s="154">
        <f t="shared" si="31"/>
        <v>0</v>
      </c>
      <c r="Q170" s="154">
        <v>1.2449999999999999E-2</v>
      </c>
      <c r="R170" s="154">
        <f t="shared" si="32"/>
        <v>2.4899999999999999E-2</v>
      </c>
      <c r="S170" s="154">
        <v>0</v>
      </c>
      <c r="T170" s="155">
        <f t="shared" si="3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6" t="s">
        <v>128</v>
      </c>
      <c r="AT170" s="156" t="s">
        <v>124</v>
      </c>
      <c r="AU170" s="156" t="s">
        <v>84</v>
      </c>
      <c r="AY170" s="18" t="s">
        <v>121</v>
      </c>
      <c r="BE170" s="157">
        <f t="shared" si="34"/>
        <v>0</v>
      </c>
      <c r="BF170" s="157">
        <f t="shared" si="35"/>
        <v>0</v>
      </c>
      <c r="BG170" s="157">
        <f t="shared" si="36"/>
        <v>0</v>
      </c>
      <c r="BH170" s="157">
        <f t="shared" si="37"/>
        <v>0</v>
      </c>
      <c r="BI170" s="157">
        <f t="shared" si="38"/>
        <v>0</v>
      </c>
      <c r="BJ170" s="18" t="s">
        <v>82</v>
      </c>
      <c r="BK170" s="157">
        <f t="shared" si="39"/>
        <v>0</v>
      </c>
      <c r="BL170" s="18" t="s">
        <v>128</v>
      </c>
      <c r="BM170" s="156" t="s">
        <v>300</v>
      </c>
    </row>
    <row r="171" spans="1:65" s="2" customFormat="1" ht="49.15" customHeight="1">
      <c r="A171" s="33"/>
      <c r="B171" s="144"/>
      <c r="C171" s="145" t="s">
        <v>301</v>
      </c>
      <c r="D171" s="145" t="s">
        <v>124</v>
      </c>
      <c r="E171" s="146" t="s">
        <v>302</v>
      </c>
      <c r="F171" s="147" t="s">
        <v>303</v>
      </c>
      <c r="G171" s="148" t="s">
        <v>127</v>
      </c>
      <c r="H171" s="149">
        <v>2</v>
      </c>
      <c r="I171" s="150"/>
      <c r="J171" s="151">
        <f t="shared" si="30"/>
        <v>0</v>
      </c>
      <c r="K171" s="147" t="s">
        <v>195</v>
      </c>
      <c r="L171" s="34"/>
      <c r="M171" s="152" t="s">
        <v>1</v>
      </c>
      <c r="N171" s="153" t="s">
        <v>39</v>
      </c>
      <c r="O171" s="59"/>
      <c r="P171" s="154">
        <f t="shared" si="31"/>
        <v>0</v>
      </c>
      <c r="Q171" s="154">
        <v>1.8599999999999998E-2</v>
      </c>
      <c r="R171" s="154">
        <f t="shared" si="32"/>
        <v>3.7199999999999997E-2</v>
      </c>
      <c r="S171" s="154">
        <v>0</v>
      </c>
      <c r="T171" s="155">
        <f t="shared" si="3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6" t="s">
        <v>128</v>
      </c>
      <c r="AT171" s="156" t="s">
        <v>124</v>
      </c>
      <c r="AU171" s="156" t="s">
        <v>84</v>
      </c>
      <c r="AY171" s="18" t="s">
        <v>121</v>
      </c>
      <c r="BE171" s="157">
        <f t="shared" si="34"/>
        <v>0</v>
      </c>
      <c r="BF171" s="157">
        <f t="shared" si="35"/>
        <v>0</v>
      </c>
      <c r="BG171" s="157">
        <f t="shared" si="36"/>
        <v>0</v>
      </c>
      <c r="BH171" s="157">
        <f t="shared" si="37"/>
        <v>0</v>
      </c>
      <c r="BI171" s="157">
        <f t="shared" si="38"/>
        <v>0</v>
      </c>
      <c r="BJ171" s="18" t="s">
        <v>82</v>
      </c>
      <c r="BK171" s="157">
        <f t="shared" si="39"/>
        <v>0</v>
      </c>
      <c r="BL171" s="18" t="s">
        <v>128</v>
      </c>
      <c r="BM171" s="156" t="s">
        <v>304</v>
      </c>
    </row>
    <row r="172" spans="1:65" s="2" customFormat="1" ht="49.15" customHeight="1">
      <c r="A172" s="33"/>
      <c r="B172" s="144"/>
      <c r="C172" s="145" t="s">
        <v>305</v>
      </c>
      <c r="D172" s="145" t="s">
        <v>124</v>
      </c>
      <c r="E172" s="146" t="s">
        <v>306</v>
      </c>
      <c r="F172" s="147" t="s">
        <v>307</v>
      </c>
      <c r="G172" s="148" t="s">
        <v>127</v>
      </c>
      <c r="H172" s="149">
        <v>1</v>
      </c>
      <c r="I172" s="150"/>
      <c r="J172" s="151">
        <f t="shared" si="30"/>
        <v>0</v>
      </c>
      <c r="K172" s="147" t="s">
        <v>195</v>
      </c>
      <c r="L172" s="34"/>
      <c r="M172" s="152" t="s">
        <v>1</v>
      </c>
      <c r="N172" s="153" t="s">
        <v>39</v>
      </c>
      <c r="O172" s="59"/>
      <c r="P172" s="154">
        <f t="shared" si="31"/>
        <v>0</v>
      </c>
      <c r="Q172" s="154">
        <v>2.0650000000000002E-2</v>
      </c>
      <c r="R172" s="154">
        <f t="shared" si="32"/>
        <v>2.0650000000000002E-2</v>
      </c>
      <c r="S172" s="154">
        <v>0</v>
      </c>
      <c r="T172" s="155">
        <f t="shared" si="3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6" t="s">
        <v>128</v>
      </c>
      <c r="AT172" s="156" t="s">
        <v>124</v>
      </c>
      <c r="AU172" s="156" t="s">
        <v>84</v>
      </c>
      <c r="AY172" s="18" t="s">
        <v>121</v>
      </c>
      <c r="BE172" s="157">
        <f t="shared" si="34"/>
        <v>0</v>
      </c>
      <c r="BF172" s="157">
        <f t="shared" si="35"/>
        <v>0</v>
      </c>
      <c r="BG172" s="157">
        <f t="shared" si="36"/>
        <v>0</v>
      </c>
      <c r="BH172" s="157">
        <f t="shared" si="37"/>
        <v>0</v>
      </c>
      <c r="BI172" s="157">
        <f t="shared" si="38"/>
        <v>0</v>
      </c>
      <c r="BJ172" s="18" t="s">
        <v>82</v>
      </c>
      <c r="BK172" s="157">
        <f t="shared" si="39"/>
        <v>0</v>
      </c>
      <c r="BL172" s="18" t="s">
        <v>128</v>
      </c>
      <c r="BM172" s="156" t="s">
        <v>308</v>
      </c>
    </row>
    <row r="173" spans="1:65" s="2" customFormat="1" ht="49.15" customHeight="1">
      <c r="A173" s="33"/>
      <c r="B173" s="144"/>
      <c r="C173" s="145" t="s">
        <v>309</v>
      </c>
      <c r="D173" s="145" t="s">
        <v>124</v>
      </c>
      <c r="E173" s="146" t="s">
        <v>310</v>
      </c>
      <c r="F173" s="147" t="s">
        <v>311</v>
      </c>
      <c r="G173" s="148" t="s">
        <v>127</v>
      </c>
      <c r="H173" s="149">
        <v>1</v>
      </c>
      <c r="I173" s="150"/>
      <c r="J173" s="151">
        <f t="shared" si="30"/>
        <v>0</v>
      </c>
      <c r="K173" s="147" t="s">
        <v>195</v>
      </c>
      <c r="L173" s="34"/>
      <c r="M173" s="152" t="s">
        <v>1</v>
      </c>
      <c r="N173" s="153" t="s">
        <v>39</v>
      </c>
      <c r="O173" s="59"/>
      <c r="P173" s="154">
        <f t="shared" si="31"/>
        <v>0</v>
      </c>
      <c r="Q173" s="154">
        <v>2.2700000000000001E-2</v>
      </c>
      <c r="R173" s="154">
        <f t="shared" si="32"/>
        <v>2.2700000000000001E-2</v>
      </c>
      <c r="S173" s="154">
        <v>0</v>
      </c>
      <c r="T173" s="155">
        <f t="shared" si="3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6" t="s">
        <v>128</v>
      </c>
      <c r="AT173" s="156" t="s">
        <v>124</v>
      </c>
      <c r="AU173" s="156" t="s">
        <v>84</v>
      </c>
      <c r="AY173" s="18" t="s">
        <v>121</v>
      </c>
      <c r="BE173" s="157">
        <f t="shared" si="34"/>
        <v>0</v>
      </c>
      <c r="BF173" s="157">
        <f t="shared" si="35"/>
        <v>0</v>
      </c>
      <c r="BG173" s="157">
        <f t="shared" si="36"/>
        <v>0</v>
      </c>
      <c r="BH173" s="157">
        <f t="shared" si="37"/>
        <v>0</v>
      </c>
      <c r="BI173" s="157">
        <f t="shared" si="38"/>
        <v>0</v>
      </c>
      <c r="BJ173" s="18" t="s">
        <v>82</v>
      </c>
      <c r="BK173" s="157">
        <f t="shared" si="39"/>
        <v>0</v>
      </c>
      <c r="BL173" s="18" t="s">
        <v>128</v>
      </c>
      <c r="BM173" s="156" t="s">
        <v>312</v>
      </c>
    </row>
    <row r="174" spans="1:65" s="2" customFormat="1" ht="49.15" customHeight="1">
      <c r="A174" s="33"/>
      <c r="B174" s="144"/>
      <c r="C174" s="145" t="s">
        <v>313</v>
      </c>
      <c r="D174" s="145" t="s">
        <v>124</v>
      </c>
      <c r="E174" s="146" t="s">
        <v>314</v>
      </c>
      <c r="F174" s="147" t="s">
        <v>315</v>
      </c>
      <c r="G174" s="148" t="s">
        <v>127</v>
      </c>
      <c r="H174" s="149">
        <v>1</v>
      </c>
      <c r="I174" s="150"/>
      <c r="J174" s="151">
        <f t="shared" si="30"/>
        <v>0</v>
      </c>
      <c r="K174" s="147" t="s">
        <v>195</v>
      </c>
      <c r="L174" s="34"/>
      <c r="M174" s="152" t="s">
        <v>1</v>
      </c>
      <c r="N174" s="153" t="s">
        <v>39</v>
      </c>
      <c r="O174" s="59"/>
      <c r="P174" s="154">
        <f t="shared" si="31"/>
        <v>0</v>
      </c>
      <c r="Q174" s="154">
        <v>2.47E-2</v>
      </c>
      <c r="R174" s="154">
        <f t="shared" si="32"/>
        <v>2.47E-2</v>
      </c>
      <c r="S174" s="154">
        <v>0</v>
      </c>
      <c r="T174" s="155">
        <f t="shared" si="3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6" t="s">
        <v>128</v>
      </c>
      <c r="AT174" s="156" t="s">
        <v>124</v>
      </c>
      <c r="AU174" s="156" t="s">
        <v>84</v>
      </c>
      <c r="AY174" s="18" t="s">
        <v>121</v>
      </c>
      <c r="BE174" s="157">
        <f t="shared" si="34"/>
        <v>0</v>
      </c>
      <c r="BF174" s="157">
        <f t="shared" si="35"/>
        <v>0</v>
      </c>
      <c r="BG174" s="157">
        <f t="shared" si="36"/>
        <v>0</v>
      </c>
      <c r="BH174" s="157">
        <f t="shared" si="37"/>
        <v>0</v>
      </c>
      <c r="BI174" s="157">
        <f t="shared" si="38"/>
        <v>0</v>
      </c>
      <c r="BJ174" s="18" t="s">
        <v>82</v>
      </c>
      <c r="BK174" s="157">
        <f t="shared" si="39"/>
        <v>0</v>
      </c>
      <c r="BL174" s="18" t="s">
        <v>128</v>
      </c>
      <c r="BM174" s="156" t="s">
        <v>316</v>
      </c>
    </row>
    <row r="175" spans="1:65" s="2" customFormat="1" ht="49.15" customHeight="1">
      <c r="A175" s="33"/>
      <c r="B175" s="144"/>
      <c r="C175" s="145" t="s">
        <v>317</v>
      </c>
      <c r="D175" s="145" t="s">
        <v>124</v>
      </c>
      <c r="E175" s="146" t="s">
        <v>318</v>
      </c>
      <c r="F175" s="147" t="s">
        <v>319</v>
      </c>
      <c r="G175" s="148" t="s">
        <v>127</v>
      </c>
      <c r="H175" s="149">
        <v>1</v>
      </c>
      <c r="I175" s="150"/>
      <c r="J175" s="151">
        <f t="shared" si="30"/>
        <v>0</v>
      </c>
      <c r="K175" s="147" t="s">
        <v>195</v>
      </c>
      <c r="L175" s="34"/>
      <c r="M175" s="152" t="s">
        <v>1</v>
      </c>
      <c r="N175" s="153" t="s">
        <v>39</v>
      </c>
      <c r="O175" s="59"/>
      <c r="P175" s="154">
        <f t="shared" si="31"/>
        <v>0</v>
      </c>
      <c r="Q175" s="154">
        <v>4.4299999999999999E-2</v>
      </c>
      <c r="R175" s="154">
        <f t="shared" si="32"/>
        <v>4.4299999999999999E-2</v>
      </c>
      <c r="S175" s="154">
        <v>0</v>
      </c>
      <c r="T175" s="155">
        <f t="shared" si="3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6" t="s">
        <v>128</v>
      </c>
      <c r="AT175" s="156" t="s">
        <v>124</v>
      </c>
      <c r="AU175" s="156" t="s">
        <v>84</v>
      </c>
      <c r="AY175" s="18" t="s">
        <v>121</v>
      </c>
      <c r="BE175" s="157">
        <f t="shared" si="34"/>
        <v>0</v>
      </c>
      <c r="BF175" s="157">
        <f t="shared" si="35"/>
        <v>0</v>
      </c>
      <c r="BG175" s="157">
        <f t="shared" si="36"/>
        <v>0</v>
      </c>
      <c r="BH175" s="157">
        <f t="shared" si="37"/>
        <v>0</v>
      </c>
      <c r="BI175" s="157">
        <f t="shared" si="38"/>
        <v>0</v>
      </c>
      <c r="BJ175" s="18" t="s">
        <v>82</v>
      </c>
      <c r="BK175" s="157">
        <f t="shared" si="39"/>
        <v>0</v>
      </c>
      <c r="BL175" s="18" t="s">
        <v>128</v>
      </c>
      <c r="BM175" s="156" t="s">
        <v>320</v>
      </c>
    </row>
    <row r="176" spans="1:65" s="2" customFormat="1" ht="49.15" customHeight="1">
      <c r="A176" s="33"/>
      <c r="B176" s="144"/>
      <c r="C176" s="145" t="s">
        <v>321</v>
      </c>
      <c r="D176" s="145" t="s">
        <v>124</v>
      </c>
      <c r="E176" s="146" t="s">
        <v>322</v>
      </c>
      <c r="F176" s="147" t="s">
        <v>323</v>
      </c>
      <c r="G176" s="148" t="s">
        <v>127</v>
      </c>
      <c r="H176" s="149">
        <v>1</v>
      </c>
      <c r="I176" s="150"/>
      <c r="J176" s="151">
        <f t="shared" si="30"/>
        <v>0</v>
      </c>
      <c r="K176" s="147" t="s">
        <v>195</v>
      </c>
      <c r="L176" s="34"/>
      <c r="M176" s="152" t="s">
        <v>1</v>
      </c>
      <c r="N176" s="153" t="s">
        <v>39</v>
      </c>
      <c r="O176" s="59"/>
      <c r="P176" s="154">
        <f t="shared" si="31"/>
        <v>0</v>
      </c>
      <c r="Q176" s="154">
        <v>1.9300000000000001E-2</v>
      </c>
      <c r="R176" s="154">
        <f t="shared" si="32"/>
        <v>1.9300000000000001E-2</v>
      </c>
      <c r="S176" s="154">
        <v>0</v>
      </c>
      <c r="T176" s="155">
        <f t="shared" si="3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6" t="s">
        <v>128</v>
      </c>
      <c r="AT176" s="156" t="s">
        <v>124</v>
      </c>
      <c r="AU176" s="156" t="s">
        <v>84</v>
      </c>
      <c r="AY176" s="18" t="s">
        <v>121</v>
      </c>
      <c r="BE176" s="157">
        <f t="shared" si="34"/>
        <v>0</v>
      </c>
      <c r="BF176" s="157">
        <f t="shared" si="35"/>
        <v>0</v>
      </c>
      <c r="BG176" s="157">
        <f t="shared" si="36"/>
        <v>0</v>
      </c>
      <c r="BH176" s="157">
        <f t="shared" si="37"/>
        <v>0</v>
      </c>
      <c r="BI176" s="157">
        <f t="shared" si="38"/>
        <v>0</v>
      </c>
      <c r="BJ176" s="18" t="s">
        <v>82</v>
      </c>
      <c r="BK176" s="157">
        <f t="shared" si="39"/>
        <v>0</v>
      </c>
      <c r="BL176" s="18" t="s">
        <v>128</v>
      </c>
      <c r="BM176" s="156" t="s">
        <v>324</v>
      </c>
    </row>
    <row r="177" spans="1:65" s="2" customFormat="1" ht="49.15" customHeight="1">
      <c r="A177" s="33"/>
      <c r="B177" s="144"/>
      <c r="C177" s="145" t="s">
        <v>325</v>
      </c>
      <c r="D177" s="145" t="s">
        <v>124</v>
      </c>
      <c r="E177" s="146" t="s">
        <v>326</v>
      </c>
      <c r="F177" s="147" t="s">
        <v>327</v>
      </c>
      <c r="G177" s="148" t="s">
        <v>127</v>
      </c>
      <c r="H177" s="149">
        <v>1</v>
      </c>
      <c r="I177" s="150"/>
      <c r="J177" s="151">
        <f t="shared" si="30"/>
        <v>0</v>
      </c>
      <c r="K177" s="147" t="s">
        <v>195</v>
      </c>
      <c r="L177" s="34"/>
      <c r="M177" s="152" t="s">
        <v>1</v>
      </c>
      <c r="N177" s="153" t="s">
        <v>39</v>
      </c>
      <c r="O177" s="59"/>
      <c r="P177" s="154">
        <f t="shared" si="31"/>
        <v>0</v>
      </c>
      <c r="Q177" s="154">
        <v>1.8499999999999999E-2</v>
      </c>
      <c r="R177" s="154">
        <f t="shared" si="32"/>
        <v>1.8499999999999999E-2</v>
      </c>
      <c r="S177" s="154">
        <v>0</v>
      </c>
      <c r="T177" s="155">
        <f t="shared" si="3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6" t="s">
        <v>128</v>
      </c>
      <c r="AT177" s="156" t="s">
        <v>124</v>
      </c>
      <c r="AU177" s="156" t="s">
        <v>84</v>
      </c>
      <c r="AY177" s="18" t="s">
        <v>121</v>
      </c>
      <c r="BE177" s="157">
        <f t="shared" si="34"/>
        <v>0</v>
      </c>
      <c r="BF177" s="157">
        <f t="shared" si="35"/>
        <v>0</v>
      </c>
      <c r="BG177" s="157">
        <f t="shared" si="36"/>
        <v>0</v>
      </c>
      <c r="BH177" s="157">
        <f t="shared" si="37"/>
        <v>0</v>
      </c>
      <c r="BI177" s="157">
        <f t="shared" si="38"/>
        <v>0</v>
      </c>
      <c r="BJ177" s="18" t="s">
        <v>82</v>
      </c>
      <c r="BK177" s="157">
        <f t="shared" si="39"/>
        <v>0</v>
      </c>
      <c r="BL177" s="18" t="s">
        <v>128</v>
      </c>
      <c r="BM177" s="156" t="s">
        <v>328</v>
      </c>
    </row>
    <row r="178" spans="1:65" s="2" customFormat="1" ht="49.15" customHeight="1">
      <c r="A178" s="33"/>
      <c r="B178" s="144"/>
      <c r="C178" s="145" t="s">
        <v>329</v>
      </c>
      <c r="D178" s="145" t="s">
        <v>124</v>
      </c>
      <c r="E178" s="146" t="s">
        <v>330</v>
      </c>
      <c r="F178" s="147" t="s">
        <v>331</v>
      </c>
      <c r="G178" s="148" t="s">
        <v>127</v>
      </c>
      <c r="H178" s="149">
        <v>2</v>
      </c>
      <c r="I178" s="150"/>
      <c r="J178" s="151">
        <f t="shared" si="30"/>
        <v>0</v>
      </c>
      <c r="K178" s="147" t="s">
        <v>195</v>
      </c>
      <c r="L178" s="34"/>
      <c r="M178" s="152" t="s">
        <v>1</v>
      </c>
      <c r="N178" s="153" t="s">
        <v>39</v>
      </c>
      <c r="O178" s="59"/>
      <c r="P178" s="154">
        <f t="shared" si="31"/>
        <v>0</v>
      </c>
      <c r="Q178" s="154">
        <v>2.1760000000000002E-2</v>
      </c>
      <c r="R178" s="154">
        <f t="shared" si="32"/>
        <v>4.3520000000000003E-2</v>
      </c>
      <c r="S178" s="154">
        <v>0</v>
      </c>
      <c r="T178" s="155">
        <f t="shared" si="3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6" t="s">
        <v>128</v>
      </c>
      <c r="AT178" s="156" t="s">
        <v>124</v>
      </c>
      <c r="AU178" s="156" t="s">
        <v>84</v>
      </c>
      <c r="AY178" s="18" t="s">
        <v>121</v>
      </c>
      <c r="BE178" s="157">
        <f t="shared" si="34"/>
        <v>0</v>
      </c>
      <c r="BF178" s="157">
        <f t="shared" si="35"/>
        <v>0</v>
      </c>
      <c r="BG178" s="157">
        <f t="shared" si="36"/>
        <v>0</v>
      </c>
      <c r="BH178" s="157">
        <f t="shared" si="37"/>
        <v>0</v>
      </c>
      <c r="BI178" s="157">
        <f t="shared" si="38"/>
        <v>0</v>
      </c>
      <c r="BJ178" s="18" t="s">
        <v>82</v>
      </c>
      <c r="BK178" s="157">
        <f t="shared" si="39"/>
        <v>0</v>
      </c>
      <c r="BL178" s="18" t="s">
        <v>128</v>
      </c>
      <c r="BM178" s="156" t="s">
        <v>332</v>
      </c>
    </row>
    <row r="179" spans="1:65" s="2" customFormat="1" ht="49.15" customHeight="1">
      <c r="A179" s="33"/>
      <c r="B179" s="144"/>
      <c r="C179" s="145" t="s">
        <v>333</v>
      </c>
      <c r="D179" s="145" t="s">
        <v>124</v>
      </c>
      <c r="E179" s="146" t="s">
        <v>334</v>
      </c>
      <c r="F179" s="147" t="s">
        <v>335</v>
      </c>
      <c r="G179" s="148" t="s">
        <v>127</v>
      </c>
      <c r="H179" s="149">
        <v>1</v>
      </c>
      <c r="I179" s="150"/>
      <c r="J179" s="151">
        <f t="shared" si="30"/>
        <v>0</v>
      </c>
      <c r="K179" s="147" t="s">
        <v>195</v>
      </c>
      <c r="L179" s="34"/>
      <c r="M179" s="152" t="s">
        <v>1</v>
      </c>
      <c r="N179" s="153" t="s">
        <v>39</v>
      </c>
      <c r="O179" s="59"/>
      <c r="P179" s="154">
        <f t="shared" si="31"/>
        <v>0</v>
      </c>
      <c r="Q179" s="154">
        <v>2.5020000000000001E-2</v>
      </c>
      <c r="R179" s="154">
        <f t="shared" si="32"/>
        <v>2.5020000000000001E-2</v>
      </c>
      <c r="S179" s="154">
        <v>0</v>
      </c>
      <c r="T179" s="155">
        <f t="shared" si="3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6" t="s">
        <v>128</v>
      </c>
      <c r="AT179" s="156" t="s">
        <v>124</v>
      </c>
      <c r="AU179" s="156" t="s">
        <v>84</v>
      </c>
      <c r="AY179" s="18" t="s">
        <v>121</v>
      </c>
      <c r="BE179" s="157">
        <f t="shared" si="34"/>
        <v>0</v>
      </c>
      <c r="BF179" s="157">
        <f t="shared" si="35"/>
        <v>0</v>
      </c>
      <c r="BG179" s="157">
        <f t="shared" si="36"/>
        <v>0</v>
      </c>
      <c r="BH179" s="157">
        <f t="shared" si="37"/>
        <v>0</v>
      </c>
      <c r="BI179" s="157">
        <f t="shared" si="38"/>
        <v>0</v>
      </c>
      <c r="BJ179" s="18" t="s">
        <v>82</v>
      </c>
      <c r="BK179" s="157">
        <f t="shared" si="39"/>
        <v>0</v>
      </c>
      <c r="BL179" s="18" t="s">
        <v>128</v>
      </c>
      <c r="BM179" s="156" t="s">
        <v>336</v>
      </c>
    </row>
    <row r="180" spans="1:65" s="2" customFormat="1" ht="49.15" customHeight="1">
      <c r="A180" s="33"/>
      <c r="B180" s="144"/>
      <c r="C180" s="145" t="s">
        <v>337</v>
      </c>
      <c r="D180" s="145" t="s">
        <v>124</v>
      </c>
      <c r="E180" s="146" t="s">
        <v>338</v>
      </c>
      <c r="F180" s="147" t="s">
        <v>339</v>
      </c>
      <c r="G180" s="148" t="s">
        <v>127</v>
      </c>
      <c r="H180" s="149">
        <v>2</v>
      </c>
      <c r="I180" s="150"/>
      <c r="J180" s="151">
        <f t="shared" si="30"/>
        <v>0</v>
      </c>
      <c r="K180" s="147" t="s">
        <v>195</v>
      </c>
      <c r="L180" s="34"/>
      <c r="M180" s="152" t="s">
        <v>1</v>
      </c>
      <c r="N180" s="153" t="s">
        <v>39</v>
      </c>
      <c r="O180" s="59"/>
      <c r="P180" s="154">
        <f t="shared" si="31"/>
        <v>0</v>
      </c>
      <c r="Q180" s="154">
        <v>3.4799999999999998E-2</v>
      </c>
      <c r="R180" s="154">
        <f t="shared" si="32"/>
        <v>6.9599999999999995E-2</v>
      </c>
      <c r="S180" s="154">
        <v>0</v>
      </c>
      <c r="T180" s="155">
        <f t="shared" si="3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6" t="s">
        <v>128</v>
      </c>
      <c r="AT180" s="156" t="s">
        <v>124</v>
      </c>
      <c r="AU180" s="156" t="s">
        <v>84</v>
      </c>
      <c r="AY180" s="18" t="s">
        <v>121</v>
      </c>
      <c r="BE180" s="157">
        <f t="shared" si="34"/>
        <v>0</v>
      </c>
      <c r="BF180" s="157">
        <f t="shared" si="35"/>
        <v>0</v>
      </c>
      <c r="BG180" s="157">
        <f t="shared" si="36"/>
        <v>0</v>
      </c>
      <c r="BH180" s="157">
        <f t="shared" si="37"/>
        <v>0</v>
      </c>
      <c r="BI180" s="157">
        <f t="shared" si="38"/>
        <v>0</v>
      </c>
      <c r="BJ180" s="18" t="s">
        <v>82</v>
      </c>
      <c r="BK180" s="157">
        <f t="shared" si="39"/>
        <v>0</v>
      </c>
      <c r="BL180" s="18" t="s">
        <v>128</v>
      </c>
      <c r="BM180" s="156" t="s">
        <v>340</v>
      </c>
    </row>
    <row r="181" spans="1:65" s="2" customFormat="1" ht="49.15" customHeight="1">
      <c r="A181" s="33"/>
      <c r="B181" s="144"/>
      <c r="C181" s="145" t="s">
        <v>341</v>
      </c>
      <c r="D181" s="145" t="s">
        <v>124</v>
      </c>
      <c r="E181" s="146" t="s">
        <v>342</v>
      </c>
      <c r="F181" s="147" t="s">
        <v>343</v>
      </c>
      <c r="G181" s="148" t="s">
        <v>127</v>
      </c>
      <c r="H181" s="149">
        <v>13</v>
      </c>
      <c r="I181" s="150"/>
      <c r="J181" s="151">
        <f t="shared" si="30"/>
        <v>0</v>
      </c>
      <c r="K181" s="147" t="s">
        <v>195</v>
      </c>
      <c r="L181" s="34"/>
      <c r="M181" s="152" t="s">
        <v>1</v>
      </c>
      <c r="N181" s="153" t="s">
        <v>39</v>
      </c>
      <c r="O181" s="59"/>
      <c r="P181" s="154">
        <f t="shared" si="31"/>
        <v>0</v>
      </c>
      <c r="Q181" s="154">
        <v>3.7199999999999997E-2</v>
      </c>
      <c r="R181" s="154">
        <f t="shared" si="32"/>
        <v>0.48359999999999997</v>
      </c>
      <c r="S181" s="154">
        <v>0</v>
      </c>
      <c r="T181" s="155">
        <f t="shared" si="3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6" t="s">
        <v>128</v>
      </c>
      <c r="AT181" s="156" t="s">
        <v>124</v>
      </c>
      <c r="AU181" s="156" t="s">
        <v>84</v>
      </c>
      <c r="AY181" s="18" t="s">
        <v>121</v>
      </c>
      <c r="BE181" s="157">
        <f t="shared" si="34"/>
        <v>0</v>
      </c>
      <c r="BF181" s="157">
        <f t="shared" si="35"/>
        <v>0</v>
      </c>
      <c r="BG181" s="157">
        <f t="shared" si="36"/>
        <v>0</v>
      </c>
      <c r="BH181" s="157">
        <f t="shared" si="37"/>
        <v>0</v>
      </c>
      <c r="BI181" s="157">
        <f t="shared" si="38"/>
        <v>0</v>
      </c>
      <c r="BJ181" s="18" t="s">
        <v>82</v>
      </c>
      <c r="BK181" s="157">
        <f t="shared" si="39"/>
        <v>0</v>
      </c>
      <c r="BL181" s="18" t="s">
        <v>128</v>
      </c>
      <c r="BM181" s="156" t="s">
        <v>344</v>
      </c>
    </row>
    <row r="182" spans="1:65" s="2" customFormat="1" ht="49.15" customHeight="1">
      <c r="A182" s="33"/>
      <c r="B182" s="144"/>
      <c r="C182" s="145" t="s">
        <v>345</v>
      </c>
      <c r="D182" s="145" t="s">
        <v>124</v>
      </c>
      <c r="E182" s="146" t="s">
        <v>346</v>
      </c>
      <c r="F182" s="147" t="s">
        <v>347</v>
      </c>
      <c r="G182" s="148" t="s">
        <v>127</v>
      </c>
      <c r="H182" s="149">
        <v>1</v>
      </c>
      <c r="I182" s="150"/>
      <c r="J182" s="151">
        <f t="shared" si="30"/>
        <v>0</v>
      </c>
      <c r="K182" s="147" t="s">
        <v>195</v>
      </c>
      <c r="L182" s="34"/>
      <c r="M182" s="152" t="s">
        <v>1</v>
      </c>
      <c r="N182" s="153" t="s">
        <v>39</v>
      </c>
      <c r="O182" s="59"/>
      <c r="P182" s="154">
        <f t="shared" si="31"/>
        <v>0</v>
      </c>
      <c r="Q182" s="154">
        <v>6.9159999999999999E-2</v>
      </c>
      <c r="R182" s="154">
        <f t="shared" si="32"/>
        <v>6.9159999999999999E-2</v>
      </c>
      <c r="S182" s="154">
        <v>0</v>
      </c>
      <c r="T182" s="155">
        <f t="shared" si="3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6" t="s">
        <v>128</v>
      </c>
      <c r="AT182" s="156" t="s">
        <v>124</v>
      </c>
      <c r="AU182" s="156" t="s">
        <v>84</v>
      </c>
      <c r="AY182" s="18" t="s">
        <v>121</v>
      </c>
      <c r="BE182" s="157">
        <f t="shared" si="34"/>
        <v>0</v>
      </c>
      <c r="BF182" s="157">
        <f t="shared" si="35"/>
        <v>0</v>
      </c>
      <c r="BG182" s="157">
        <f t="shared" si="36"/>
        <v>0</v>
      </c>
      <c r="BH182" s="157">
        <f t="shared" si="37"/>
        <v>0</v>
      </c>
      <c r="BI182" s="157">
        <f t="shared" si="38"/>
        <v>0</v>
      </c>
      <c r="BJ182" s="18" t="s">
        <v>82</v>
      </c>
      <c r="BK182" s="157">
        <f t="shared" si="39"/>
        <v>0</v>
      </c>
      <c r="BL182" s="18" t="s">
        <v>128</v>
      </c>
      <c r="BM182" s="156" t="s">
        <v>348</v>
      </c>
    </row>
    <row r="183" spans="1:65" s="2" customFormat="1" ht="49.15" customHeight="1">
      <c r="A183" s="33"/>
      <c r="B183" s="144"/>
      <c r="C183" s="145" t="s">
        <v>349</v>
      </c>
      <c r="D183" s="145" t="s">
        <v>124</v>
      </c>
      <c r="E183" s="146" t="s">
        <v>350</v>
      </c>
      <c r="F183" s="147" t="s">
        <v>351</v>
      </c>
      <c r="G183" s="148" t="s">
        <v>127</v>
      </c>
      <c r="H183" s="149">
        <v>1</v>
      </c>
      <c r="I183" s="150"/>
      <c r="J183" s="151">
        <f t="shared" si="30"/>
        <v>0</v>
      </c>
      <c r="K183" s="147" t="s">
        <v>195</v>
      </c>
      <c r="L183" s="34"/>
      <c r="M183" s="152" t="s">
        <v>1</v>
      </c>
      <c r="N183" s="153" t="s">
        <v>39</v>
      </c>
      <c r="O183" s="59"/>
      <c r="P183" s="154">
        <f t="shared" si="31"/>
        <v>0</v>
      </c>
      <c r="Q183" s="154">
        <v>9.1480000000000006E-2</v>
      </c>
      <c r="R183" s="154">
        <f t="shared" si="32"/>
        <v>9.1480000000000006E-2</v>
      </c>
      <c r="S183" s="154">
        <v>0</v>
      </c>
      <c r="T183" s="155">
        <f t="shared" si="3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6" t="s">
        <v>128</v>
      </c>
      <c r="AT183" s="156" t="s">
        <v>124</v>
      </c>
      <c r="AU183" s="156" t="s">
        <v>84</v>
      </c>
      <c r="AY183" s="18" t="s">
        <v>121</v>
      </c>
      <c r="BE183" s="157">
        <f t="shared" si="34"/>
        <v>0</v>
      </c>
      <c r="BF183" s="157">
        <f t="shared" si="35"/>
        <v>0</v>
      </c>
      <c r="BG183" s="157">
        <f t="shared" si="36"/>
        <v>0</v>
      </c>
      <c r="BH183" s="157">
        <f t="shared" si="37"/>
        <v>0</v>
      </c>
      <c r="BI183" s="157">
        <f t="shared" si="38"/>
        <v>0</v>
      </c>
      <c r="BJ183" s="18" t="s">
        <v>82</v>
      </c>
      <c r="BK183" s="157">
        <f t="shared" si="39"/>
        <v>0</v>
      </c>
      <c r="BL183" s="18" t="s">
        <v>128</v>
      </c>
      <c r="BM183" s="156" t="s">
        <v>352</v>
      </c>
    </row>
    <row r="184" spans="1:65" s="2" customFormat="1" ht="21.75" customHeight="1">
      <c r="A184" s="33"/>
      <c r="B184" s="144"/>
      <c r="C184" s="145" t="s">
        <v>353</v>
      </c>
      <c r="D184" s="145" t="s">
        <v>124</v>
      </c>
      <c r="E184" s="146" t="s">
        <v>354</v>
      </c>
      <c r="F184" s="147" t="s">
        <v>355</v>
      </c>
      <c r="G184" s="148" t="s">
        <v>127</v>
      </c>
      <c r="H184" s="149">
        <v>30</v>
      </c>
      <c r="I184" s="150"/>
      <c r="J184" s="151">
        <f t="shared" si="30"/>
        <v>0</v>
      </c>
      <c r="K184" s="147" t="s">
        <v>195</v>
      </c>
      <c r="L184" s="34"/>
      <c r="M184" s="152" t="s">
        <v>1</v>
      </c>
      <c r="N184" s="153" t="s">
        <v>39</v>
      </c>
      <c r="O184" s="59"/>
      <c r="P184" s="154">
        <f t="shared" si="31"/>
        <v>0</v>
      </c>
      <c r="Q184" s="154">
        <v>0</v>
      </c>
      <c r="R184" s="154">
        <f t="shared" si="32"/>
        <v>0</v>
      </c>
      <c r="S184" s="154">
        <v>0</v>
      </c>
      <c r="T184" s="155">
        <f t="shared" si="3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6" t="s">
        <v>128</v>
      </c>
      <c r="AT184" s="156" t="s">
        <v>124</v>
      </c>
      <c r="AU184" s="156" t="s">
        <v>84</v>
      </c>
      <c r="AY184" s="18" t="s">
        <v>121</v>
      </c>
      <c r="BE184" s="157">
        <f t="shared" si="34"/>
        <v>0</v>
      </c>
      <c r="BF184" s="157">
        <f t="shared" si="35"/>
        <v>0</v>
      </c>
      <c r="BG184" s="157">
        <f t="shared" si="36"/>
        <v>0</v>
      </c>
      <c r="BH184" s="157">
        <f t="shared" si="37"/>
        <v>0</v>
      </c>
      <c r="BI184" s="157">
        <f t="shared" si="38"/>
        <v>0</v>
      </c>
      <c r="BJ184" s="18" t="s">
        <v>82</v>
      </c>
      <c r="BK184" s="157">
        <f t="shared" si="39"/>
        <v>0</v>
      </c>
      <c r="BL184" s="18" t="s">
        <v>128</v>
      </c>
      <c r="BM184" s="156" t="s">
        <v>356</v>
      </c>
    </row>
    <row r="185" spans="1:65" s="2" customFormat="1" ht="24.2" customHeight="1">
      <c r="A185" s="33"/>
      <c r="B185" s="144"/>
      <c r="C185" s="145" t="s">
        <v>357</v>
      </c>
      <c r="D185" s="145" t="s">
        <v>124</v>
      </c>
      <c r="E185" s="146" t="s">
        <v>358</v>
      </c>
      <c r="F185" s="147" t="s">
        <v>359</v>
      </c>
      <c r="G185" s="148" t="s">
        <v>295</v>
      </c>
      <c r="H185" s="149">
        <v>350</v>
      </c>
      <c r="I185" s="150"/>
      <c r="J185" s="151">
        <f t="shared" si="30"/>
        <v>0</v>
      </c>
      <c r="K185" s="147" t="s">
        <v>195</v>
      </c>
      <c r="L185" s="34"/>
      <c r="M185" s="152" t="s">
        <v>1</v>
      </c>
      <c r="N185" s="153" t="s">
        <v>39</v>
      </c>
      <c r="O185" s="59"/>
      <c r="P185" s="154">
        <f t="shared" si="31"/>
        <v>0</v>
      </c>
      <c r="Q185" s="154">
        <v>0</v>
      </c>
      <c r="R185" s="154">
        <f t="shared" si="32"/>
        <v>0</v>
      </c>
      <c r="S185" s="154">
        <v>0</v>
      </c>
      <c r="T185" s="155">
        <f t="shared" si="3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6" t="s">
        <v>128</v>
      </c>
      <c r="AT185" s="156" t="s">
        <v>124</v>
      </c>
      <c r="AU185" s="156" t="s">
        <v>84</v>
      </c>
      <c r="AY185" s="18" t="s">
        <v>121</v>
      </c>
      <c r="BE185" s="157">
        <f t="shared" si="34"/>
        <v>0</v>
      </c>
      <c r="BF185" s="157">
        <f t="shared" si="35"/>
        <v>0</v>
      </c>
      <c r="BG185" s="157">
        <f t="shared" si="36"/>
        <v>0</v>
      </c>
      <c r="BH185" s="157">
        <f t="shared" si="37"/>
        <v>0</v>
      </c>
      <c r="BI185" s="157">
        <f t="shared" si="38"/>
        <v>0</v>
      </c>
      <c r="BJ185" s="18" t="s">
        <v>82</v>
      </c>
      <c r="BK185" s="157">
        <f t="shared" si="39"/>
        <v>0</v>
      </c>
      <c r="BL185" s="18" t="s">
        <v>128</v>
      </c>
      <c r="BM185" s="156" t="s">
        <v>360</v>
      </c>
    </row>
    <row r="186" spans="1:65" s="2" customFormat="1" ht="24.2" customHeight="1">
      <c r="A186" s="33"/>
      <c r="B186" s="144"/>
      <c r="C186" s="145" t="s">
        <v>361</v>
      </c>
      <c r="D186" s="145" t="s">
        <v>124</v>
      </c>
      <c r="E186" s="146" t="s">
        <v>362</v>
      </c>
      <c r="F186" s="147" t="s">
        <v>363</v>
      </c>
      <c r="G186" s="148" t="s">
        <v>295</v>
      </c>
      <c r="H186" s="149">
        <v>350</v>
      </c>
      <c r="I186" s="150"/>
      <c r="J186" s="151">
        <f t="shared" si="30"/>
        <v>0</v>
      </c>
      <c r="K186" s="147" t="s">
        <v>1</v>
      </c>
      <c r="L186" s="34"/>
      <c r="M186" s="152" t="s">
        <v>1</v>
      </c>
      <c r="N186" s="153" t="s">
        <v>39</v>
      </c>
      <c r="O186" s="59"/>
      <c r="P186" s="154">
        <f t="shared" si="31"/>
        <v>0</v>
      </c>
      <c r="Q186" s="154">
        <v>0</v>
      </c>
      <c r="R186" s="154">
        <f t="shared" si="32"/>
        <v>0</v>
      </c>
      <c r="S186" s="154">
        <v>0</v>
      </c>
      <c r="T186" s="155">
        <f t="shared" si="3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6" t="s">
        <v>128</v>
      </c>
      <c r="AT186" s="156" t="s">
        <v>124</v>
      </c>
      <c r="AU186" s="156" t="s">
        <v>84</v>
      </c>
      <c r="AY186" s="18" t="s">
        <v>121</v>
      </c>
      <c r="BE186" s="157">
        <f t="shared" si="34"/>
        <v>0</v>
      </c>
      <c r="BF186" s="157">
        <f t="shared" si="35"/>
        <v>0</v>
      </c>
      <c r="BG186" s="157">
        <f t="shared" si="36"/>
        <v>0</v>
      </c>
      <c r="BH186" s="157">
        <f t="shared" si="37"/>
        <v>0</v>
      </c>
      <c r="BI186" s="157">
        <f t="shared" si="38"/>
        <v>0</v>
      </c>
      <c r="BJ186" s="18" t="s">
        <v>82</v>
      </c>
      <c r="BK186" s="157">
        <f t="shared" si="39"/>
        <v>0</v>
      </c>
      <c r="BL186" s="18" t="s">
        <v>128</v>
      </c>
      <c r="BM186" s="156" t="s">
        <v>364</v>
      </c>
    </row>
    <row r="187" spans="1:65" s="2" customFormat="1" ht="24.2" customHeight="1">
      <c r="A187" s="33"/>
      <c r="B187" s="144"/>
      <c r="C187" s="145" t="s">
        <v>365</v>
      </c>
      <c r="D187" s="145" t="s">
        <v>124</v>
      </c>
      <c r="E187" s="146" t="s">
        <v>366</v>
      </c>
      <c r="F187" s="147" t="s">
        <v>367</v>
      </c>
      <c r="G187" s="148" t="s">
        <v>295</v>
      </c>
      <c r="H187" s="149">
        <v>350</v>
      </c>
      <c r="I187" s="150"/>
      <c r="J187" s="151">
        <f t="shared" si="30"/>
        <v>0</v>
      </c>
      <c r="K187" s="147"/>
      <c r="L187" s="34"/>
      <c r="M187" s="152" t="s">
        <v>1</v>
      </c>
      <c r="N187" s="153" t="s">
        <v>39</v>
      </c>
      <c r="O187" s="59"/>
      <c r="P187" s="154">
        <f t="shared" si="31"/>
        <v>0</v>
      </c>
      <c r="Q187" s="154">
        <v>0</v>
      </c>
      <c r="R187" s="154">
        <f t="shared" si="32"/>
        <v>0</v>
      </c>
      <c r="S187" s="154">
        <v>0</v>
      </c>
      <c r="T187" s="155">
        <f t="shared" si="3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6" t="s">
        <v>128</v>
      </c>
      <c r="AT187" s="156" t="s">
        <v>124</v>
      </c>
      <c r="AU187" s="156" t="s">
        <v>84</v>
      </c>
      <c r="AY187" s="18" t="s">
        <v>121</v>
      </c>
      <c r="BE187" s="157">
        <f t="shared" si="34"/>
        <v>0</v>
      </c>
      <c r="BF187" s="157">
        <f t="shared" si="35"/>
        <v>0</v>
      </c>
      <c r="BG187" s="157">
        <f t="shared" si="36"/>
        <v>0</v>
      </c>
      <c r="BH187" s="157">
        <f t="shared" si="37"/>
        <v>0</v>
      </c>
      <c r="BI187" s="157">
        <f t="shared" si="38"/>
        <v>0</v>
      </c>
      <c r="BJ187" s="18" t="s">
        <v>82</v>
      </c>
      <c r="BK187" s="157">
        <f t="shared" si="39"/>
        <v>0</v>
      </c>
      <c r="BL187" s="18" t="s">
        <v>128</v>
      </c>
      <c r="BM187" s="156" t="s">
        <v>368</v>
      </c>
    </row>
    <row r="188" spans="1:65" s="2" customFormat="1" ht="44.25" customHeight="1">
      <c r="A188" s="33"/>
      <c r="B188" s="144"/>
      <c r="C188" s="145" t="s">
        <v>369</v>
      </c>
      <c r="D188" s="145" t="s">
        <v>124</v>
      </c>
      <c r="E188" s="146" t="s">
        <v>370</v>
      </c>
      <c r="F188" s="147" t="s">
        <v>371</v>
      </c>
      <c r="G188" s="148" t="s">
        <v>150</v>
      </c>
      <c r="H188" s="149">
        <v>0.995</v>
      </c>
      <c r="I188" s="150"/>
      <c r="J188" s="151">
        <f t="shared" si="30"/>
        <v>0</v>
      </c>
      <c r="K188" s="147" t="s">
        <v>195</v>
      </c>
      <c r="L188" s="34"/>
      <c r="M188" s="152" t="s">
        <v>1</v>
      </c>
      <c r="N188" s="153" t="s">
        <v>39</v>
      </c>
      <c r="O188" s="59"/>
      <c r="P188" s="154">
        <f t="shared" si="31"/>
        <v>0</v>
      </c>
      <c r="Q188" s="154">
        <v>0</v>
      </c>
      <c r="R188" s="154">
        <f t="shared" si="32"/>
        <v>0</v>
      </c>
      <c r="S188" s="154">
        <v>0</v>
      </c>
      <c r="T188" s="155">
        <f t="shared" si="3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6" t="s">
        <v>128</v>
      </c>
      <c r="AT188" s="156" t="s">
        <v>124</v>
      </c>
      <c r="AU188" s="156" t="s">
        <v>84</v>
      </c>
      <c r="AY188" s="18" t="s">
        <v>121</v>
      </c>
      <c r="BE188" s="157">
        <f t="shared" si="34"/>
        <v>0</v>
      </c>
      <c r="BF188" s="157">
        <f t="shared" si="35"/>
        <v>0</v>
      </c>
      <c r="BG188" s="157">
        <f t="shared" si="36"/>
        <v>0</v>
      </c>
      <c r="BH188" s="157">
        <f t="shared" si="37"/>
        <v>0</v>
      </c>
      <c r="BI188" s="157">
        <f t="shared" si="38"/>
        <v>0</v>
      </c>
      <c r="BJ188" s="18" t="s">
        <v>82</v>
      </c>
      <c r="BK188" s="157">
        <f t="shared" si="39"/>
        <v>0</v>
      </c>
      <c r="BL188" s="18" t="s">
        <v>128</v>
      </c>
      <c r="BM188" s="156" t="s">
        <v>372</v>
      </c>
    </row>
    <row r="189" spans="1:65" s="12" customFormat="1" ht="25.9" customHeight="1">
      <c r="B189" s="131"/>
      <c r="D189" s="132" t="s">
        <v>73</v>
      </c>
      <c r="E189" s="133" t="s">
        <v>373</v>
      </c>
      <c r="F189" s="133" t="s">
        <v>374</v>
      </c>
      <c r="I189" s="134"/>
      <c r="J189" s="135">
        <f>BK189</f>
        <v>0</v>
      </c>
      <c r="L189" s="131"/>
      <c r="M189" s="136"/>
      <c r="N189" s="137"/>
      <c r="O189" s="137"/>
      <c r="P189" s="138">
        <f>P190</f>
        <v>0</v>
      </c>
      <c r="Q189" s="137"/>
      <c r="R189" s="138">
        <f>R190</f>
        <v>0</v>
      </c>
      <c r="S189" s="137"/>
      <c r="T189" s="139">
        <f>T190</f>
        <v>0</v>
      </c>
      <c r="AR189" s="132" t="s">
        <v>138</v>
      </c>
      <c r="AT189" s="140" t="s">
        <v>73</v>
      </c>
      <c r="AU189" s="140" t="s">
        <v>74</v>
      </c>
      <c r="AY189" s="132" t="s">
        <v>121</v>
      </c>
      <c r="BK189" s="141">
        <f>BK190</f>
        <v>0</v>
      </c>
    </row>
    <row r="190" spans="1:65" s="2" customFormat="1" ht="24.2" customHeight="1">
      <c r="A190" s="33"/>
      <c r="B190" s="144"/>
      <c r="C190" s="145" t="s">
        <v>375</v>
      </c>
      <c r="D190" s="145" t="s">
        <v>124</v>
      </c>
      <c r="E190" s="146" t="s">
        <v>376</v>
      </c>
      <c r="F190" s="147" t="s">
        <v>377</v>
      </c>
      <c r="G190" s="148" t="s">
        <v>378</v>
      </c>
      <c r="H190" s="149">
        <v>50</v>
      </c>
      <c r="I190" s="150"/>
      <c r="J190" s="151">
        <f>ROUND(I190*H190,2)</f>
        <v>0</v>
      </c>
      <c r="K190" s="147" t="s">
        <v>195</v>
      </c>
      <c r="L190" s="34"/>
      <c r="M190" s="158" t="s">
        <v>1</v>
      </c>
      <c r="N190" s="159" t="s">
        <v>39</v>
      </c>
      <c r="O190" s="160"/>
      <c r="P190" s="161">
        <f>O190*H190</f>
        <v>0</v>
      </c>
      <c r="Q190" s="161">
        <v>0</v>
      </c>
      <c r="R190" s="161">
        <f>Q190*H190</f>
        <v>0</v>
      </c>
      <c r="S190" s="161">
        <v>0</v>
      </c>
      <c r="T190" s="16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6" t="s">
        <v>379</v>
      </c>
      <c r="AT190" s="156" t="s">
        <v>124</v>
      </c>
      <c r="AU190" s="156" t="s">
        <v>82</v>
      </c>
      <c r="AY190" s="18" t="s">
        <v>121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8" t="s">
        <v>82</v>
      </c>
      <c r="BK190" s="157">
        <f>ROUND(I190*H190,2)</f>
        <v>0</v>
      </c>
      <c r="BL190" s="18" t="s">
        <v>379</v>
      </c>
      <c r="BM190" s="156" t="s">
        <v>380</v>
      </c>
    </row>
    <row r="191" spans="1:65" s="2" customFormat="1" ht="6.95" customHeight="1">
      <c r="A191" s="33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34"/>
      <c r="M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</row>
  </sheetData>
  <autoFilter ref="C122:K19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9"/>
  <sheetViews>
    <sheetView showGridLines="0" topLeftCell="A189" workbookViewId="0">
      <selection activeCell="K198" sqref="K19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8" t="s">
        <v>87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1:46" s="1" customFormat="1" ht="24.95" customHeight="1">
      <c r="B4" s="21"/>
      <c r="D4" s="22" t="s">
        <v>91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47" t="str">
        <f>'Rekapitulace stavby'!K6</f>
        <v>Vestavba družiny do 3.NP</v>
      </c>
      <c r="F7" s="248"/>
      <c r="G7" s="248"/>
      <c r="H7" s="248"/>
      <c r="L7" s="21"/>
    </row>
    <row r="8" spans="1:46" s="2" customFormat="1" ht="12" customHeight="1">
      <c r="A8" s="33"/>
      <c r="B8" s="34"/>
      <c r="C8" s="33"/>
      <c r="D8" s="28" t="s">
        <v>92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7" t="s">
        <v>381</v>
      </c>
      <c r="F9" s="249"/>
      <c r="G9" s="249"/>
      <c r="H9" s="24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23. 10. 2023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0" t="str">
        <f>'Rekapitulace stavby'!E14</f>
        <v>Vyplň údaj</v>
      </c>
      <c r="F18" s="211"/>
      <c r="G18" s="211"/>
      <c r="H18" s="211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16" t="s">
        <v>1</v>
      </c>
      <c r="F27" s="216"/>
      <c r="G27" s="216"/>
      <c r="H27" s="21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34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38</v>
      </c>
      <c r="E33" s="28" t="s">
        <v>39</v>
      </c>
      <c r="F33" s="100">
        <f>ROUND((SUM(BE125:BE198)),  2)</f>
        <v>0</v>
      </c>
      <c r="G33" s="33"/>
      <c r="H33" s="33"/>
      <c r="I33" s="101">
        <v>0.21</v>
      </c>
      <c r="J33" s="100">
        <f>ROUND(((SUM(BE125:BE198))*I33),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40</v>
      </c>
      <c r="F34" s="100">
        <f>ROUND((SUM(BF125:BF198)),  2)</f>
        <v>0</v>
      </c>
      <c r="G34" s="33"/>
      <c r="H34" s="33"/>
      <c r="I34" s="101">
        <v>0.15</v>
      </c>
      <c r="J34" s="100">
        <f>ROUND(((SUM(BF125:BF198))*I34),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41</v>
      </c>
      <c r="F35" s="100">
        <f>ROUND((SUM(BG125:BG198)),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42</v>
      </c>
      <c r="F36" s="100">
        <f>ROUND((SUM(BH125:BH198)),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00">
        <f>ROUND((SUM(BI125:BI198)),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44</v>
      </c>
      <c r="E39" s="61"/>
      <c r="F39" s="61"/>
      <c r="G39" s="104" t="s">
        <v>45</v>
      </c>
      <c r="H39" s="105" t="s">
        <v>46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08" t="s">
        <v>50</v>
      </c>
      <c r="G61" s="46" t="s">
        <v>49</v>
      </c>
      <c r="H61" s="36"/>
      <c r="I61" s="36"/>
      <c r="J61" s="10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08" t="s">
        <v>50</v>
      </c>
      <c r="G76" s="46" t="s">
        <v>49</v>
      </c>
      <c r="H76" s="36"/>
      <c r="I76" s="36"/>
      <c r="J76" s="10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7" t="str">
        <f>E7</f>
        <v>Vestavba družiny do 3.NP</v>
      </c>
      <c r="F85" s="248"/>
      <c r="G85" s="248"/>
      <c r="H85" s="24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92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7" t="str">
        <f>E9</f>
        <v>VZT - Vzduchotechnika</v>
      </c>
      <c r="F87" s="249"/>
      <c r="G87" s="249"/>
      <c r="H87" s="24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Vrchlabí, Krkonošská č.p. 272</v>
      </c>
      <c r="G89" s="33"/>
      <c r="H89" s="33"/>
      <c r="I89" s="28" t="s">
        <v>22</v>
      </c>
      <c r="J89" s="56" t="str">
        <f>IF(J12="","",J12)</f>
        <v>23. 10. 2023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95</v>
      </c>
      <c r="D94" s="102"/>
      <c r="E94" s="102"/>
      <c r="F94" s="102"/>
      <c r="G94" s="102"/>
      <c r="H94" s="102"/>
      <c r="I94" s="102"/>
      <c r="J94" s="111" t="s">
        <v>96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97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98</v>
      </c>
    </row>
    <row r="97" spans="1:31" s="9" customFormat="1" ht="24.95" customHeight="1">
      <c r="B97" s="113"/>
      <c r="D97" s="114" t="s">
        <v>99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1:31" s="10" customFormat="1" ht="19.899999999999999" customHeight="1">
      <c r="B98" s="117"/>
      <c r="D98" s="118" t="s">
        <v>382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1:31" s="10" customFormat="1" ht="14.85" customHeight="1">
      <c r="B99" s="117"/>
      <c r="D99" s="118" t="s">
        <v>383</v>
      </c>
      <c r="E99" s="119"/>
      <c r="F99" s="119"/>
      <c r="G99" s="119"/>
      <c r="H99" s="119"/>
      <c r="I99" s="119"/>
      <c r="J99" s="120">
        <f>J128</f>
        <v>0</v>
      </c>
      <c r="L99" s="117"/>
    </row>
    <row r="100" spans="1:31" s="10" customFormat="1" ht="21.75" customHeight="1">
      <c r="B100" s="117"/>
      <c r="D100" s="118" t="s">
        <v>384</v>
      </c>
      <c r="E100" s="119"/>
      <c r="F100" s="119"/>
      <c r="G100" s="119"/>
      <c r="H100" s="119"/>
      <c r="I100" s="119"/>
      <c r="J100" s="120">
        <f>J160</f>
        <v>0</v>
      </c>
      <c r="L100" s="117"/>
    </row>
    <row r="101" spans="1:31" s="10" customFormat="1" ht="21.75" customHeight="1">
      <c r="B101" s="117"/>
      <c r="D101" s="118" t="s">
        <v>385</v>
      </c>
      <c r="E101" s="119"/>
      <c r="F101" s="119"/>
      <c r="G101" s="119"/>
      <c r="H101" s="119"/>
      <c r="I101" s="119"/>
      <c r="J101" s="120">
        <f>J181</f>
        <v>0</v>
      </c>
      <c r="L101" s="117"/>
    </row>
    <row r="102" spans="1:31" s="10" customFormat="1" ht="21.75" customHeight="1">
      <c r="B102" s="117"/>
      <c r="D102" s="118" t="s">
        <v>386</v>
      </c>
      <c r="E102" s="119"/>
      <c r="F102" s="119"/>
      <c r="G102" s="119"/>
      <c r="H102" s="119"/>
      <c r="I102" s="119"/>
      <c r="J102" s="120">
        <f>J187</f>
        <v>0</v>
      </c>
      <c r="L102" s="117"/>
    </row>
    <row r="103" spans="1:31" s="9" customFormat="1" ht="24.95" customHeight="1">
      <c r="B103" s="113"/>
      <c r="D103" s="114" t="s">
        <v>105</v>
      </c>
      <c r="E103" s="115"/>
      <c r="F103" s="115"/>
      <c r="G103" s="115"/>
      <c r="H103" s="115"/>
      <c r="I103" s="115"/>
      <c r="J103" s="116">
        <f>J193</f>
        <v>0</v>
      </c>
      <c r="L103" s="113"/>
    </row>
    <row r="104" spans="1:31" s="9" customFormat="1" ht="24.95" customHeight="1">
      <c r="B104" s="113"/>
      <c r="D104" s="114" t="s">
        <v>387</v>
      </c>
      <c r="E104" s="115"/>
      <c r="F104" s="115"/>
      <c r="G104" s="115"/>
      <c r="H104" s="115"/>
      <c r="I104" s="115"/>
      <c r="J104" s="116">
        <f>J196</f>
        <v>0</v>
      </c>
      <c r="L104" s="113"/>
    </row>
    <row r="105" spans="1:31" s="10" customFormat="1" ht="19.899999999999999" customHeight="1">
      <c r="B105" s="117"/>
      <c r="D105" s="118" t="s">
        <v>388</v>
      </c>
      <c r="E105" s="119"/>
      <c r="F105" s="119"/>
      <c r="G105" s="119"/>
      <c r="H105" s="119"/>
      <c r="I105" s="119"/>
      <c r="J105" s="120">
        <f>J197</f>
        <v>0</v>
      </c>
      <c r="L105" s="117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106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3"/>
      <c r="D115" s="33"/>
      <c r="E115" s="247" t="str">
        <f>E7</f>
        <v>Vestavba družiny do 3.NP</v>
      </c>
      <c r="F115" s="248"/>
      <c r="G115" s="248"/>
      <c r="H115" s="248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92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3"/>
      <c r="D117" s="33"/>
      <c r="E117" s="227" t="str">
        <f>E9</f>
        <v>VZT - Vzduchotechnika</v>
      </c>
      <c r="F117" s="249"/>
      <c r="G117" s="249"/>
      <c r="H117" s="24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20</v>
      </c>
      <c r="D119" s="33"/>
      <c r="E119" s="33"/>
      <c r="F119" s="26" t="str">
        <f>F12</f>
        <v>Vrchlabí, Krkonošská č.p. 272</v>
      </c>
      <c r="G119" s="33"/>
      <c r="H119" s="33"/>
      <c r="I119" s="28" t="s">
        <v>22</v>
      </c>
      <c r="J119" s="56" t="str">
        <f>IF(J12="","",J12)</f>
        <v>23. 10. 2023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5.2" customHeight="1">
      <c r="A121" s="33"/>
      <c r="B121" s="34"/>
      <c r="C121" s="28" t="s">
        <v>24</v>
      </c>
      <c r="D121" s="33"/>
      <c r="E121" s="33"/>
      <c r="F121" s="26" t="str">
        <f>E15</f>
        <v xml:space="preserve"> </v>
      </c>
      <c r="G121" s="33"/>
      <c r="H121" s="33"/>
      <c r="I121" s="28" t="s">
        <v>30</v>
      </c>
      <c r="J121" s="31" t="str">
        <f>E21</f>
        <v xml:space="preserve"> 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28</v>
      </c>
      <c r="D122" s="33"/>
      <c r="E122" s="33"/>
      <c r="F122" s="26" t="str">
        <f>IF(E18="","",E18)</f>
        <v>Vyplň údaj</v>
      </c>
      <c r="G122" s="33"/>
      <c r="H122" s="33"/>
      <c r="I122" s="28" t="s">
        <v>32</v>
      </c>
      <c r="J122" s="31" t="str">
        <f>E24</f>
        <v xml:space="preserve">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11" customFormat="1" ht="29.25" customHeight="1">
      <c r="A124" s="121"/>
      <c r="B124" s="122"/>
      <c r="C124" s="123" t="s">
        <v>107</v>
      </c>
      <c r="D124" s="124" t="s">
        <v>59</v>
      </c>
      <c r="E124" s="124" t="s">
        <v>55</v>
      </c>
      <c r="F124" s="124" t="s">
        <v>56</v>
      </c>
      <c r="G124" s="124" t="s">
        <v>108</v>
      </c>
      <c r="H124" s="124" t="s">
        <v>109</v>
      </c>
      <c r="I124" s="124" t="s">
        <v>110</v>
      </c>
      <c r="J124" s="124" t="s">
        <v>96</v>
      </c>
      <c r="K124" s="125" t="s">
        <v>111</v>
      </c>
      <c r="L124" s="126"/>
      <c r="M124" s="63" t="s">
        <v>1</v>
      </c>
      <c r="N124" s="64" t="s">
        <v>38</v>
      </c>
      <c r="O124" s="64" t="s">
        <v>112</v>
      </c>
      <c r="P124" s="64" t="s">
        <v>113</v>
      </c>
      <c r="Q124" s="64" t="s">
        <v>114</v>
      </c>
      <c r="R124" s="64" t="s">
        <v>115</v>
      </c>
      <c r="S124" s="64" t="s">
        <v>116</v>
      </c>
      <c r="T124" s="65" t="s">
        <v>117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3" s="2" customFormat="1" ht="22.9" customHeight="1">
      <c r="A125" s="33"/>
      <c r="B125" s="34"/>
      <c r="C125" s="70" t="s">
        <v>118</v>
      </c>
      <c r="D125" s="33"/>
      <c r="E125" s="33"/>
      <c r="F125" s="33"/>
      <c r="G125" s="33"/>
      <c r="H125" s="33"/>
      <c r="I125" s="33"/>
      <c r="J125" s="127">
        <f>BK125</f>
        <v>0</v>
      </c>
      <c r="K125" s="33"/>
      <c r="L125" s="34"/>
      <c r="M125" s="66"/>
      <c r="N125" s="57"/>
      <c r="O125" s="67"/>
      <c r="P125" s="128">
        <f>P126+P193+P196</f>
        <v>0</v>
      </c>
      <c r="Q125" s="67"/>
      <c r="R125" s="128">
        <f>R126+R193+R196</f>
        <v>7.1330639999999992</v>
      </c>
      <c r="S125" s="67"/>
      <c r="T125" s="129">
        <f>T126+T193+T196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73</v>
      </c>
      <c r="AU125" s="18" t="s">
        <v>98</v>
      </c>
      <c r="BK125" s="130">
        <f>BK126+BK193+BK196</f>
        <v>0</v>
      </c>
    </row>
    <row r="126" spans="1:63" s="12" customFormat="1" ht="25.9" customHeight="1">
      <c r="B126" s="131"/>
      <c r="D126" s="132" t="s">
        <v>73</v>
      </c>
      <c r="E126" s="133" t="s">
        <v>119</v>
      </c>
      <c r="F126" s="133" t="s">
        <v>120</v>
      </c>
      <c r="I126" s="134"/>
      <c r="J126" s="135">
        <f>BK126</f>
        <v>0</v>
      </c>
      <c r="L126" s="131"/>
      <c r="M126" s="136"/>
      <c r="N126" s="137"/>
      <c r="O126" s="137"/>
      <c r="P126" s="138">
        <f>P127</f>
        <v>0</v>
      </c>
      <c r="Q126" s="137"/>
      <c r="R126" s="138">
        <f>R127</f>
        <v>7.1330639999999992</v>
      </c>
      <c r="S126" s="137"/>
      <c r="T126" s="139">
        <f>T127</f>
        <v>0</v>
      </c>
      <c r="AR126" s="132" t="s">
        <v>84</v>
      </c>
      <c r="AT126" s="140" t="s">
        <v>73</v>
      </c>
      <c r="AU126" s="140" t="s">
        <v>74</v>
      </c>
      <c r="AY126" s="132" t="s">
        <v>121</v>
      </c>
      <c r="BK126" s="141">
        <f>BK127</f>
        <v>0</v>
      </c>
    </row>
    <row r="127" spans="1:63" s="12" customFormat="1" ht="22.9" customHeight="1">
      <c r="B127" s="131"/>
      <c r="D127" s="132" t="s">
        <v>73</v>
      </c>
      <c r="E127" s="142" t="s">
        <v>389</v>
      </c>
      <c r="F127" s="142" t="s">
        <v>86</v>
      </c>
      <c r="I127" s="134"/>
      <c r="J127" s="143">
        <f>BK127</f>
        <v>0</v>
      </c>
      <c r="L127" s="131"/>
      <c r="M127" s="136"/>
      <c r="N127" s="137"/>
      <c r="O127" s="137"/>
      <c r="P127" s="138">
        <f>P128</f>
        <v>0</v>
      </c>
      <c r="Q127" s="137"/>
      <c r="R127" s="138">
        <f>R128</f>
        <v>7.1330639999999992</v>
      </c>
      <c r="S127" s="137"/>
      <c r="T127" s="139">
        <f>T128</f>
        <v>0</v>
      </c>
      <c r="AR127" s="132" t="s">
        <v>84</v>
      </c>
      <c r="AT127" s="140" t="s">
        <v>73</v>
      </c>
      <c r="AU127" s="140" t="s">
        <v>82</v>
      </c>
      <c r="AY127" s="132" t="s">
        <v>121</v>
      </c>
      <c r="BK127" s="141">
        <f>BK128</f>
        <v>0</v>
      </c>
    </row>
    <row r="128" spans="1:63" s="12" customFormat="1" ht="20.85" customHeight="1">
      <c r="B128" s="131"/>
      <c r="D128" s="132" t="s">
        <v>73</v>
      </c>
      <c r="E128" s="142" t="s">
        <v>390</v>
      </c>
      <c r="F128" s="142" t="s">
        <v>391</v>
      </c>
      <c r="I128" s="134"/>
      <c r="J128" s="143">
        <f>BK128</f>
        <v>0</v>
      </c>
      <c r="L128" s="131"/>
      <c r="M128" s="136"/>
      <c r="N128" s="137"/>
      <c r="O128" s="137"/>
      <c r="P128" s="138">
        <f>P129+SUM(P130:P160)</f>
        <v>0</v>
      </c>
      <c r="Q128" s="137"/>
      <c r="R128" s="138">
        <f>R129+SUM(R130:R160)</f>
        <v>7.1330639999999992</v>
      </c>
      <c r="S128" s="137"/>
      <c r="T128" s="139">
        <f>T129+SUM(T130:T160)</f>
        <v>0</v>
      </c>
      <c r="AR128" s="132" t="s">
        <v>84</v>
      </c>
      <c r="AT128" s="140" t="s">
        <v>73</v>
      </c>
      <c r="AU128" s="140" t="s">
        <v>84</v>
      </c>
      <c r="AY128" s="132" t="s">
        <v>121</v>
      </c>
      <c r="BK128" s="141">
        <f>BK129+SUM(BK130:BK160)</f>
        <v>0</v>
      </c>
    </row>
    <row r="129" spans="1:65" s="2" customFormat="1" ht="37.9" customHeight="1">
      <c r="A129" s="33"/>
      <c r="B129" s="144"/>
      <c r="C129" s="145" t="s">
        <v>82</v>
      </c>
      <c r="D129" s="145" t="s">
        <v>124</v>
      </c>
      <c r="E129" s="146" t="s">
        <v>392</v>
      </c>
      <c r="F129" s="147" t="s">
        <v>393</v>
      </c>
      <c r="G129" s="148" t="s">
        <v>127</v>
      </c>
      <c r="H129" s="149">
        <v>1</v>
      </c>
      <c r="I129" s="150"/>
      <c r="J129" s="151">
        <f t="shared" ref="J129:J159" si="0">ROUND(I129*H129,2)</f>
        <v>0</v>
      </c>
      <c r="K129" s="147" t="s">
        <v>195</v>
      </c>
      <c r="L129" s="34"/>
      <c r="M129" s="152" t="s">
        <v>1</v>
      </c>
      <c r="N129" s="153" t="s">
        <v>39</v>
      </c>
      <c r="O129" s="59"/>
      <c r="P129" s="154">
        <f t="shared" ref="P129:P159" si="1">O129*H129</f>
        <v>0</v>
      </c>
      <c r="Q129" s="154">
        <v>0</v>
      </c>
      <c r="R129" s="154">
        <f t="shared" ref="R129:R159" si="2">Q129*H129</f>
        <v>0</v>
      </c>
      <c r="S129" s="154">
        <v>0</v>
      </c>
      <c r="T129" s="155">
        <f t="shared" ref="T129:T159" si="3"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6" t="s">
        <v>128</v>
      </c>
      <c r="AT129" s="156" t="s">
        <v>124</v>
      </c>
      <c r="AU129" s="156" t="s">
        <v>134</v>
      </c>
      <c r="AY129" s="18" t="s">
        <v>121</v>
      </c>
      <c r="BE129" s="157">
        <f t="shared" ref="BE129:BE159" si="4">IF(N129="základní",J129,0)</f>
        <v>0</v>
      </c>
      <c r="BF129" s="157">
        <f t="shared" ref="BF129:BF159" si="5">IF(N129="snížená",J129,0)</f>
        <v>0</v>
      </c>
      <c r="BG129" s="157">
        <f t="shared" ref="BG129:BG159" si="6">IF(N129="zákl. přenesená",J129,0)</f>
        <v>0</v>
      </c>
      <c r="BH129" s="157">
        <f t="shared" ref="BH129:BH159" si="7">IF(N129="sníž. přenesená",J129,0)</f>
        <v>0</v>
      </c>
      <c r="BI129" s="157">
        <f t="shared" ref="BI129:BI159" si="8">IF(N129="nulová",J129,0)</f>
        <v>0</v>
      </c>
      <c r="BJ129" s="18" t="s">
        <v>82</v>
      </c>
      <c r="BK129" s="157">
        <f t="shared" ref="BK129:BK159" si="9">ROUND(I129*H129,2)</f>
        <v>0</v>
      </c>
      <c r="BL129" s="18" t="s">
        <v>128</v>
      </c>
      <c r="BM129" s="156" t="s">
        <v>394</v>
      </c>
    </row>
    <row r="130" spans="1:65" s="2" customFormat="1" ht="409.5">
      <c r="A130" s="33"/>
      <c r="B130" s="144"/>
      <c r="C130" s="145" t="s">
        <v>84</v>
      </c>
      <c r="D130" s="145" t="s">
        <v>124</v>
      </c>
      <c r="E130" s="146" t="s">
        <v>395</v>
      </c>
      <c r="F130" s="163" t="s">
        <v>396</v>
      </c>
      <c r="G130" s="148" t="s">
        <v>127</v>
      </c>
      <c r="H130" s="149">
        <v>1</v>
      </c>
      <c r="I130" s="150"/>
      <c r="J130" s="151">
        <f t="shared" si="0"/>
        <v>0</v>
      </c>
      <c r="K130" s="147" t="s">
        <v>1</v>
      </c>
      <c r="L130" s="34"/>
      <c r="M130" s="152" t="s">
        <v>1</v>
      </c>
      <c r="N130" s="153" t="s">
        <v>39</v>
      </c>
      <c r="O130" s="59"/>
      <c r="P130" s="154">
        <f t="shared" si="1"/>
        <v>0</v>
      </c>
      <c r="Q130" s="154">
        <v>0.24</v>
      </c>
      <c r="R130" s="154">
        <f t="shared" si="2"/>
        <v>0.24</v>
      </c>
      <c r="S130" s="154">
        <v>0</v>
      </c>
      <c r="T130" s="155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6" t="s">
        <v>128</v>
      </c>
      <c r="AT130" s="156" t="s">
        <v>124</v>
      </c>
      <c r="AU130" s="156" t="s">
        <v>134</v>
      </c>
      <c r="AY130" s="18" t="s">
        <v>121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8" t="s">
        <v>82</v>
      </c>
      <c r="BK130" s="157">
        <f t="shared" si="9"/>
        <v>0</v>
      </c>
      <c r="BL130" s="18" t="s">
        <v>128</v>
      </c>
      <c r="BM130" s="156" t="s">
        <v>397</v>
      </c>
    </row>
    <row r="131" spans="1:65" s="2" customFormat="1" ht="16.5" customHeight="1">
      <c r="A131" s="33"/>
      <c r="B131" s="144"/>
      <c r="C131" s="145" t="s">
        <v>134</v>
      </c>
      <c r="D131" s="145" t="s">
        <v>124</v>
      </c>
      <c r="E131" s="146" t="s">
        <v>398</v>
      </c>
      <c r="F131" s="147" t="s">
        <v>399</v>
      </c>
      <c r="G131" s="148" t="s">
        <v>127</v>
      </c>
      <c r="H131" s="149">
        <v>1</v>
      </c>
      <c r="I131" s="150"/>
      <c r="J131" s="151">
        <f t="shared" si="0"/>
        <v>0</v>
      </c>
      <c r="K131" s="147" t="s">
        <v>1</v>
      </c>
      <c r="L131" s="34"/>
      <c r="M131" s="152" t="s">
        <v>1</v>
      </c>
      <c r="N131" s="153" t="s">
        <v>39</v>
      </c>
      <c r="O131" s="59"/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6" t="s">
        <v>128</v>
      </c>
      <c r="AT131" s="156" t="s">
        <v>124</v>
      </c>
      <c r="AU131" s="156" t="s">
        <v>134</v>
      </c>
      <c r="AY131" s="18" t="s">
        <v>121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8" t="s">
        <v>82</v>
      </c>
      <c r="BK131" s="157">
        <f t="shared" si="9"/>
        <v>0</v>
      </c>
      <c r="BL131" s="18" t="s">
        <v>128</v>
      </c>
      <c r="BM131" s="156" t="s">
        <v>400</v>
      </c>
    </row>
    <row r="132" spans="1:65" s="2" customFormat="1" ht="33" customHeight="1">
      <c r="A132" s="33"/>
      <c r="B132" s="144"/>
      <c r="C132" s="145" t="s">
        <v>138</v>
      </c>
      <c r="D132" s="145" t="s">
        <v>124</v>
      </c>
      <c r="E132" s="146" t="s">
        <v>401</v>
      </c>
      <c r="F132" s="147" t="s">
        <v>402</v>
      </c>
      <c r="G132" s="148" t="s">
        <v>127</v>
      </c>
      <c r="H132" s="149">
        <v>1</v>
      </c>
      <c r="I132" s="150"/>
      <c r="J132" s="151">
        <f t="shared" si="0"/>
        <v>0</v>
      </c>
      <c r="K132" s="147" t="s">
        <v>195</v>
      </c>
      <c r="L132" s="34"/>
      <c r="M132" s="152" t="s">
        <v>1</v>
      </c>
      <c r="N132" s="153" t="s">
        <v>39</v>
      </c>
      <c r="O132" s="59"/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6" t="s">
        <v>128</v>
      </c>
      <c r="AT132" s="156" t="s">
        <v>124</v>
      </c>
      <c r="AU132" s="156" t="s">
        <v>134</v>
      </c>
      <c r="AY132" s="18" t="s">
        <v>121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8" t="s">
        <v>82</v>
      </c>
      <c r="BK132" s="157">
        <f t="shared" si="9"/>
        <v>0</v>
      </c>
      <c r="BL132" s="18" t="s">
        <v>128</v>
      </c>
      <c r="BM132" s="156" t="s">
        <v>403</v>
      </c>
    </row>
    <row r="133" spans="1:65" s="2" customFormat="1" ht="37.9" customHeight="1">
      <c r="A133" s="33"/>
      <c r="B133" s="144"/>
      <c r="C133" s="145" t="s">
        <v>142</v>
      </c>
      <c r="D133" s="145" t="s">
        <v>124</v>
      </c>
      <c r="E133" s="146" t="s">
        <v>404</v>
      </c>
      <c r="F133" s="147" t="s">
        <v>405</v>
      </c>
      <c r="G133" s="148" t="s">
        <v>127</v>
      </c>
      <c r="H133" s="149">
        <v>2</v>
      </c>
      <c r="I133" s="150"/>
      <c r="J133" s="151">
        <f t="shared" si="0"/>
        <v>0</v>
      </c>
      <c r="K133" s="147" t="s">
        <v>195</v>
      </c>
      <c r="L133" s="34"/>
      <c r="M133" s="152" t="s">
        <v>1</v>
      </c>
      <c r="N133" s="153" t="s">
        <v>39</v>
      </c>
      <c r="O133" s="59"/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6" t="s">
        <v>128</v>
      </c>
      <c r="AT133" s="156" t="s">
        <v>124</v>
      </c>
      <c r="AU133" s="156" t="s">
        <v>134</v>
      </c>
      <c r="AY133" s="18" t="s">
        <v>121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8" t="s">
        <v>82</v>
      </c>
      <c r="BK133" s="157">
        <f t="shared" si="9"/>
        <v>0</v>
      </c>
      <c r="BL133" s="18" t="s">
        <v>128</v>
      </c>
      <c r="BM133" s="156" t="s">
        <v>406</v>
      </c>
    </row>
    <row r="134" spans="1:65" s="2" customFormat="1" ht="24.2" customHeight="1">
      <c r="A134" s="33"/>
      <c r="B134" s="144"/>
      <c r="C134" s="164" t="s">
        <v>147</v>
      </c>
      <c r="D134" s="164" t="s">
        <v>407</v>
      </c>
      <c r="E134" s="165" t="s">
        <v>408</v>
      </c>
      <c r="F134" s="166" t="s">
        <v>409</v>
      </c>
      <c r="G134" s="167" t="s">
        <v>127</v>
      </c>
      <c r="H134" s="168">
        <v>1</v>
      </c>
      <c r="I134" s="169"/>
      <c r="J134" s="170">
        <f t="shared" si="0"/>
        <v>0</v>
      </c>
      <c r="K134" s="166" t="s">
        <v>1</v>
      </c>
      <c r="L134" s="171"/>
      <c r="M134" s="172" t="s">
        <v>1</v>
      </c>
      <c r="N134" s="173" t="s">
        <v>39</v>
      </c>
      <c r="O134" s="59"/>
      <c r="P134" s="154">
        <f t="shared" si="1"/>
        <v>0</v>
      </c>
      <c r="Q134" s="154">
        <v>1.2800000000000001E-2</v>
      </c>
      <c r="R134" s="154">
        <f t="shared" si="2"/>
        <v>1.2800000000000001E-2</v>
      </c>
      <c r="S134" s="154">
        <v>0</v>
      </c>
      <c r="T134" s="155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6" t="s">
        <v>258</v>
      </c>
      <c r="AT134" s="156" t="s">
        <v>407</v>
      </c>
      <c r="AU134" s="156" t="s">
        <v>134</v>
      </c>
      <c r="AY134" s="18" t="s">
        <v>121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8" t="s">
        <v>82</v>
      </c>
      <c r="BK134" s="157">
        <f t="shared" si="9"/>
        <v>0</v>
      </c>
      <c r="BL134" s="18" t="s">
        <v>128</v>
      </c>
      <c r="BM134" s="156" t="s">
        <v>410</v>
      </c>
    </row>
    <row r="135" spans="1:65" s="2" customFormat="1" ht="24.2" customHeight="1">
      <c r="A135" s="33"/>
      <c r="B135" s="144"/>
      <c r="C135" s="164" t="s">
        <v>152</v>
      </c>
      <c r="D135" s="164" t="s">
        <v>407</v>
      </c>
      <c r="E135" s="165" t="s">
        <v>411</v>
      </c>
      <c r="F135" s="166" t="s">
        <v>412</v>
      </c>
      <c r="G135" s="167" t="s">
        <v>127</v>
      </c>
      <c r="H135" s="168">
        <v>1</v>
      </c>
      <c r="I135" s="169"/>
      <c r="J135" s="170">
        <f t="shared" si="0"/>
        <v>0</v>
      </c>
      <c r="K135" s="166" t="s">
        <v>1</v>
      </c>
      <c r="L135" s="171"/>
      <c r="M135" s="172" t="s">
        <v>1</v>
      </c>
      <c r="N135" s="173" t="s">
        <v>39</v>
      </c>
      <c r="O135" s="59"/>
      <c r="P135" s="154">
        <f t="shared" si="1"/>
        <v>0</v>
      </c>
      <c r="Q135" s="154">
        <v>1.09E-2</v>
      </c>
      <c r="R135" s="154">
        <f t="shared" si="2"/>
        <v>1.09E-2</v>
      </c>
      <c r="S135" s="154">
        <v>0</v>
      </c>
      <c r="T135" s="155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6" t="s">
        <v>258</v>
      </c>
      <c r="AT135" s="156" t="s">
        <v>407</v>
      </c>
      <c r="AU135" s="156" t="s">
        <v>134</v>
      </c>
      <c r="AY135" s="18" t="s">
        <v>121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8" t="s">
        <v>82</v>
      </c>
      <c r="BK135" s="157">
        <f t="shared" si="9"/>
        <v>0</v>
      </c>
      <c r="BL135" s="18" t="s">
        <v>128</v>
      </c>
      <c r="BM135" s="156" t="s">
        <v>413</v>
      </c>
    </row>
    <row r="136" spans="1:65" s="2" customFormat="1" ht="24.2" customHeight="1">
      <c r="A136" s="33"/>
      <c r="B136" s="144"/>
      <c r="C136" s="145" t="s">
        <v>157</v>
      </c>
      <c r="D136" s="145" t="s">
        <v>124</v>
      </c>
      <c r="E136" s="146" t="s">
        <v>414</v>
      </c>
      <c r="F136" s="147" t="s">
        <v>415</v>
      </c>
      <c r="G136" s="148" t="s">
        <v>127</v>
      </c>
      <c r="H136" s="149">
        <v>27</v>
      </c>
      <c r="I136" s="150"/>
      <c r="J136" s="151">
        <f t="shared" si="0"/>
        <v>0</v>
      </c>
      <c r="K136" s="147" t="s">
        <v>195</v>
      </c>
      <c r="L136" s="34"/>
      <c r="M136" s="152" t="s">
        <v>1</v>
      </c>
      <c r="N136" s="153" t="s">
        <v>39</v>
      </c>
      <c r="O136" s="59"/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6" t="s">
        <v>128</v>
      </c>
      <c r="AT136" s="156" t="s">
        <v>124</v>
      </c>
      <c r="AU136" s="156" t="s">
        <v>134</v>
      </c>
      <c r="AY136" s="18" t="s">
        <v>121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8" t="s">
        <v>82</v>
      </c>
      <c r="BK136" s="157">
        <f t="shared" si="9"/>
        <v>0</v>
      </c>
      <c r="BL136" s="18" t="s">
        <v>128</v>
      </c>
      <c r="BM136" s="156" t="s">
        <v>416</v>
      </c>
    </row>
    <row r="137" spans="1:65" s="2" customFormat="1" ht="16.5" customHeight="1">
      <c r="A137" s="33"/>
      <c r="B137" s="144"/>
      <c r="C137" s="164" t="s">
        <v>161</v>
      </c>
      <c r="D137" s="164" t="s">
        <v>407</v>
      </c>
      <c r="E137" s="165" t="s">
        <v>417</v>
      </c>
      <c r="F137" s="166" t="s">
        <v>418</v>
      </c>
      <c r="G137" s="167" t="s">
        <v>127</v>
      </c>
      <c r="H137" s="168">
        <v>12</v>
      </c>
      <c r="I137" s="169"/>
      <c r="J137" s="170">
        <f t="shared" si="0"/>
        <v>0</v>
      </c>
      <c r="K137" s="166" t="s">
        <v>1</v>
      </c>
      <c r="L137" s="171"/>
      <c r="M137" s="172" t="s">
        <v>1</v>
      </c>
      <c r="N137" s="173" t="s">
        <v>39</v>
      </c>
      <c r="O137" s="59"/>
      <c r="P137" s="154">
        <f t="shared" si="1"/>
        <v>0</v>
      </c>
      <c r="Q137" s="154">
        <v>5.5999999999999995E-4</v>
      </c>
      <c r="R137" s="154">
        <f t="shared" si="2"/>
        <v>6.7199999999999994E-3</v>
      </c>
      <c r="S137" s="154">
        <v>0</v>
      </c>
      <c r="T137" s="155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6" t="s">
        <v>258</v>
      </c>
      <c r="AT137" s="156" t="s">
        <v>407</v>
      </c>
      <c r="AU137" s="156" t="s">
        <v>134</v>
      </c>
      <c r="AY137" s="18" t="s">
        <v>121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8" t="s">
        <v>82</v>
      </c>
      <c r="BK137" s="157">
        <f t="shared" si="9"/>
        <v>0</v>
      </c>
      <c r="BL137" s="18" t="s">
        <v>128</v>
      </c>
      <c r="BM137" s="156" t="s">
        <v>419</v>
      </c>
    </row>
    <row r="138" spans="1:65" s="2" customFormat="1" ht="16.5" customHeight="1">
      <c r="A138" s="33"/>
      <c r="B138" s="144"/>
      <c r="C138" s="164" t="s">
        <v>166</v>
      </c>
      <c r="D138" s="164" t="s">
        <v>407</v>
      </c>
      <c r="E138" s="165" t="s">
        <v>420</v>
      </c>
      <c r="F138" s="166" t="s">
        <v>421</v>
      </c>
      <c r="G138" s="167" t="s">
        <v>127</v>
      </c>
      <c r="H138" s="168">
        <v>15</v>
      </c>
      <c r="I138" s="169"/>
      <c r="J138" s="170">
        <f t="shared" si="0"/>
        <v>0</v>
      </c>
      <c r="K138" s="166" t="s">
        <v>1</v>
      </c>
      <c r="L138" s="171"/>
      <c r="M138" s="172" t="s">
        <v>1</v>
      </c>
      <c r="N138" s="173" t="s">
        <v>39</v>
      </c>
      <c r="O138" s="59"/>
      <c r="P138" s="154">
        <f t="shared" si="1"/>
        <v>0</v>
      </c>
      <c r="Q138" s="154">
        <v>7.6000000000000004E-4</v>
      </c>
      <c r="R138" s="154">
        <f t="shared" si="2"/>
        <v>1.14E-2</v>
      </c>
      <c r="S138" s="154">
        <v>0</v>
      </c>
      <c r="T138" s="155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6" t="s">
        <v>258</v>
      </c>
      <c r="AT138" s="156" t="s">
        <v>407</v>
      </c>
      <c r="AU138" s="156" t="s">
        <v>134</v>
      </c>
      <c r="AY138" s="18" t="s">
        <v>121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8" t="s">
        <v>82</v>
      </c>
      <c r="BK138" s="157">
        <f t="shared" si="9"/>
        <v>0</v>
      </c>
      <c r="BL138" s="18" t="s">
        <v>128</v>
      </c>
      <c r="BM138" s="156" t="s">
        <v>422</v>
      </c>
    </row>
    <row r="139" spans="1:65" s="2" customFormat="1" ht="24.2" customHeight="1">
      <c r="A139" s="33"/>
      <c r="B139" s="144"/>
      <c r="C139" s="145" t="s">
        <v>170</v>
      </c>
      <c r="D139" s="145" t="s">
        <v>124</v>
      </c>
      <c r="E139" s="146" t="s">
        <v>423</v>
      </c>
      <c r="F139" s="147" t="s">
        <v>424</v>
      </c>
      <c r="G139" s="148" t="s">
        <v>127</v>
      </c>
      <c r="H139" s="149">
        <v>16</v>
      </c>
      <c r="I139" s="150"/>
      <c r="J139" s="151">
        <f t="shared" si="0"/>
        <v>0</v>
      </c>
      <c r="K139" s="147" t="s">
        <v>195</v>
      </c>
      <c r="L139" s="34"/>
      <c r="M139" s="152" t="s">
        <v>1</v>
      </c>
      <c r="N139" s="153" t="s">
        <v>39</v>
      </c>
      <c r="O139" s="59"/>
      <c r="P139" s="154">
        <f t="shared" si="1"/>
        <v>0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6" t="s">
        <v>128</v>
      </c>
      <c r="AT139" s="156" t="s">
        <v>124</v>
      </c>
      <c r="AU139" s="156" t="s">
        <v>134</v>
      </c>
      <c r="AY139" s="18" t="s">
        <v>121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8" t="s">
        <v>82</v>
      </c>
      <c r="BK139" s="157">
        <f t="shared" si="9"/>
        <v>0</v>
      </c>
      <c r="BL139" s="18" t="s">
        <v>128</v>
      </c>
      <c r="BM139" s="156" t="s">
        <v>425</v>
      </c>
    </row>
    <row r="140" spans="1:65" s="2" customFormat="1" ht="24.2" customHeight="1">
      <c r="A140" s="33"/>
      <c r="B140" s="144"/>
      <c r="C140" s="164" t="s">
        <v>174</v>
      </c>
      <c r="D140" s="164" t="s">
        <v>407</v>
      </c>
      <c r="E140" s="165" t="s">
        <v>426</v>
      </c>
      <c r="F140" s="166" t="s">
        <v>427</v>
      </c>
      <c r="G140" s="167" t="s">
        <v>127</v>
      </c>
      <c r="H140" s="168">
        <v>16</v>
      </c>
      <c r="I140" s="169"/>
      <c r="J140" s="170">
        <f t="shared" si="0"/>
        <v>0</v>
      </c>
      <c r="K140" s="147" t="s">
        <v>195</v>
      </c>
      <c r="L140" s="171"/>
      <c r="M140" s="172" t="s">
        <v>1</v>
      </c>
      <c r="N140" s="173" t="s">
        <v>39</v>
      </c>
      <c r="O140" s="59"/>
      <c r="P140" s="154">
        <f t="shared" si="1"/>
        <v>0</v>
      </c>
      <c r="Q140" s="154">
        <v>2.0000000000000001E-4</v>
      </c>
      <c r="R140" s="154">
        <f t="shared" si="2"/>
        <v>3.2000000000000002E-3</v>
      </c>
      <c r="S140" s="154">
        <v>0</v>
      </c>
      <c r="T140" s="155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6" t="s">
        <v>258</v>
      </c>
      <c r="AT140" s="156" t="s">
        <v>407</v>
      </c>
      <c r="AU140" s="156" t="s">
        <v>134</v>
      </c>
      <c r="AY140" s="18" t="s">
        <v>121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8" t="s">
        <v>82</v>
      </c>
      <c r="BK140" s="157">
        <f t="shared" si="9"/>
        <v>0</v>
      </c>
      <c r="BL140" s="18" t="s">
        <v>128</v>
      </c>
      <c r="BM140" s="156" t="s">
        <v>428</v>
      </c>
    </row>
    <row r="141" spans="1:65" s="2" customFormat="1" ht="33" customHeight="1">
      <c r="A141" s="33"/>
      <c r="B141" s="144"/>
      <c r="C141" s="145" t="s">
        <v>180</v>
      </c>
      <c r="D141" s="145" t="s">
        <v>124</v>
      </c>
      <c r="E141" s="146" t="s">
        <v>429</v>
      </c>
      <c r="F141" s="147" t="s">
        <v>430</v>
      </c>
      <c r="G141" s="148" t="s">
        <v>127</v>
      </c>
      <c r="H141" s="149">
        <v>3</v>
      </c>
      <c r="I141" s="150"/>
      <c r="J141" s="151">
        <f t="shared" si="0"/>
        <v>0</v>
      </c>
      <c r="K141" s="147" t="s">
        <v>195</v>
      </c>
      <c r="L141" s="34"/>
      <c r="M141" s="152" t="s">
        <v>1</v>
      </c>
      <c r="N141" s="153" t="s">
        <v>39</v>
      </c>
      <c r="O141" s="59"/>
      <c r="P141" s="154">
        <f t="shared" si="1"/>
        <v>0</v>
      </c>
      <c r="Q141" s="154">
        <v>0</v>
      </c>
      <c r="R141" s="154">
        <f t="shared" si="2"/>
        <v>0</v>
      </c>
      <c r="S141" s="154">
        <v>0</v>
      </c>
      <c r="T141" s="155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6" t="s">
        <v>128</v>
      </c>
      <c r="AT141" s="156" t="s">
        <v>124</v>
      </c>
      <c r="AU141" s="156" t="s">
        <v>134</v>
      </c>
      <c r="AY141" s="18" t="s">
        <v>121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8" t="s">
        <v>82</v>
      </c>
      <c r="BK141" s="157">
        <f t="shared" si="9"/>
        <v>0</v>
      </c>
      <c r="BL141" s="18" t="s">
        <v>128</v>
      </c>
      <c r="BM141" s="156" t="s">
        <v>431</v>
      </c>
    </row>
    <row r="142" spans="1:65" s="2" customFormat="1" ht="24.2" customHeight="1">
      <c r="A142" s="33"/>
      <c r="B142" s="144"/>
      <c r="C142" s="164" t="s">
        <v>184</v>
      </c>
      <c r="D142" s="164" t="s">
        <v>407</v>
      </c>
      <c r="E142" s="165" t="s">
        <v>432</v>
      </c>
      <c r="F142" s="166" t="s">
        <v>433</v>
      </c>
      <c r="G142" s="167" t="s">
        <v>127</v>
      </c>
      <c r="H142" s="168">
        <v>1</v>
      </c>
      <c r="I142" s="169"/>
      <c r="J142" s="170">
        <f t="shared" si="0"/>
        <v>0</v>
      </c>
      <c r="K142" s="147" t="s">
        <v>195</v>
      </c>
      <c r="L142" s="171"/>
      <c r="M142" s="172" t="s">
        <v>1</v>
      </c>
      <c r="N142" s="173" t="s">
        <v>39</v>
      </c>
      <c r="O142" s="59"/>
      <c r="P142" s="154">
        <f t="shared" si="1"/>
        <v>0</v>
      </c>
      <c r="Q142" s="154">
        <v>2.0000000000000001E-4</v>
      </c>
      <c r="R142" s="154">
        <f t="shared" si="2"/>
        <v>2.0000000000000001E-4</v>
      </c>
      <c r="S142" s="154">
        <v>0</v>
      </c>
      <c r="T142" s="155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6" t="s">
        <v>258</v>
      </c>
      <c r="AT142" s="156" t="s">
        <v>407</v>
      </c>
      <c r="AU142" s="156" t="s">
        <v>134</v>
      </c>
      <c r="AY142" s="18" t="s">
        <v>121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8" t="s">
        <v>82</v>
      </c>
      <c r="BK142" s="157">
        <f t="shared" si="9"/>
        <v>0</v>
      </c>
      <c r="BL142" s="18" t="s">
        <v>128</v>
      </c>
      <c r="BM142" s="156" t="s">
        <v>434</v>
      </c>
    </row>
    <row r="143" spans="1:65" s="2" customFormat="1" ht="21.75" customHeight="1">
      <c r="A143" s="33"/>
      <c r="B143" s="144"/>
      <c r="C143" s="164" t="s">
        <v>8</v>
      </c>
      <c r="D143" s="164" t="s">
        <v>407</v>
      </c>
      <c r="E143" s="165" t="s">
        <v>435</v>
      </c>
      <c r="F143" s="166" t="s">
        <v>436</v>
      </c>
      <c r="G143" s="167" t="s">
        <v>127</v>
      </c>
      <c r="H143" s="168">
        <v>2</v>
      </c>
      <c r="I143" s="169"/>
      <c r="J143" s="170">
        <f t="shared" si="0"/>
        <v>0</v>
      </c>
      <c r="K143" s="147" t="s">
        <v>195</v>
      </c>
      <c r="L143" s="171"/>
      <c r="M143" s="172" t="s">
        <v>1</v>
      </c>
      <c r="N143" s="173" t="s">
        <v>39</v>
      </c>
      <c r="O143" s="59"/>
      <c r="P143" s="154">
        <f t="shared" si="1"/>
        <v>0</v>
      </c>
      <c r="Q143" s="154">
        <v>5.0000000000000001E-4</v>
      </c>
      <c r="R143" s="154">
        <f t="shared" si="2"/>
        <v>1E-3</v>
      </c>
      <c r="S143" s="154">
        <v>0</v>
      </c>
      <c r="T143" s="155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6" t="s">
        <v>258</v>
      </c>
      <c r="AT143" s="156" t="s">
        <v>407</v>
      </c>
      <c r="AU143" s="156" t="s">
        <v>134</v>
      </c>
      <c r="AY143" s="18" t="s">
        <v>121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8" t="s">
        <v>82</v>
      </c>
      <c r="BK143" s="157">
        <f t="shared" si="9"/>
        <v>0</v>
      </c>
      <c r="BL143" s="18" t="s">
        <v>128</v>
      </c>
      <c r="BM143" s="156" t="s">
        <v>437</v>
      </c>
    </row>
    <row r="144" spans="1:65" s="2" customFormat="1" ht="24.2" customHeight="1">
      <c r="A144" s="33"/>
      <c r="B144" s="144"/>
      <c r="C144" s="145" t="s">
        <v>128</v>
      </c>
      <c r="D144" s="145" t="s">
        <v>124</v>
      </c>
      <c r="E144" s="146" t="s">
        <v>438</v>
      </c>
      <c r="F144" s="147" t="s">
        <v>439</v>
      </c>
      <c r="G144" s="148" t="s">
        <v>127</v>
      </c>
      <c r="H144" s="149">
        <v>2</v>
      </c>
      <c r="I144" s="150"/>
      <c r="J144" s="151">
        <f t="shared" si="0"/>
        <v>0</v>
      </c>
      <c r="K144" s="147" t="s">
        <v>195</v>
      </c>
      <c r="L144" s="34"/>
      <c r="M144" s="152" t="s">
        <v>1</v>
      </c>
      <c r="N144" s="153" t="s">
        <v>39</v>
      </c>
      <c r="O144" s="59"/>
      <c r="P144" s="154">
        <f t="shared" si="1"/>
        <v>0</v>
      </c>
      <c r="Q144" s="154">
        <v>0</v>
      </c>
      <c r="R144" s="154">
        <f t="shared" si="2"/>
        <v>0</v>
      </c>
      <c r="S144" s="154">
        <v>0</v>
      </c>
      <c r="T144" s="155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6" t="s">
        <v>128</v>
      </c>
      <c r="AT144" s="156" t="s">
        <v>124</v>
      </c>
      <c r="AU144" s="156" t="s">
        <v>134</v>
      </c>
      <c r="AY144" s="18" t="s">
        <v>121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8" t="s">
        <v>82</v>
      </c>
      <c r="BK144" s="157">
        <f t="shared" si="9"/>
        <v>0</v>
      </c>
      <c r="BL144" s="18" t="s">
        <v>128</v>
      </c>
      <c r="BM144" s="156" t="s">
        <v>440</v>
      </c>
    </row>
    <row r="145" spans="1:65" s="2" customFormat="1" ht="16.5" customHeight="1">
      <c r="A145" s="33"/>
      <c r="B145" s="144"/>
      <c r="C145" s="164" t="s">
        <v>197</v>
      </c>
      <c r="D145" s="164" t="s">
        <v>407</v>
      </c>
      <c r="E145" s="165" t="s">
        <v>441</v>
      </c>
      <c r="F145" s="166" t="s">
        <v>442</v>
      </c>
      <c r="G145" s="167" t="s">
        <v>127</v>
      </c>
      <c r="H145" s="168">
        <v>2</v>
      </c>
      <c r="I145" s="169"/>
      <c r="J145" s="170">
        <f t="shared" si="0"/>
        <v>0</v>
      </c>
      <c r="K145" s="166" t="s">
        <v>1</v>
      </c>
      <c r="L145" s="171"/>
      <c r="M145" s="172" t="s">
        <v>1</v>
      </c>
      <c r="N145" s="173" t="s">
        <v>39</v>
      </c>
      <c r="O145" s="59"/>
      <c r="P145" s="154">
        <f t="shared" si="1"/>
        <v>0</v>
      </c>
      <c r="Q145" s="154">
        <v>7.6000000000000004E-4</v>
      </c>
      <c r="R145" s="154">
        <f t="shared" si="2"/>
        <v>1.5200000000000001E-3</v>
      </c>
      <c r="S145" s="154">
        <v>0</v>
      </c>
      <c r="T145" s="155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6" t="s">
        <v>258</v>
      </c>
      <c r="AT145" s="156" t="s">
        <v>407</v>
      </c>
      <c r="AU145" s="156" t="s">
        <v>134</v>
      </c>
      <c r="AY145" s="18" t="s">
        <v>121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8" t="s">
        <v>82</v>
      </c>
      <c r="BK145" s="157">
        <f t="shared" si="9"/>
        <v>0</v>
      </c>
      <c r="BL145" s="18" t="s">
        <v>128</v>
      </c>
      <c r="BM145" s="156" t="s">
        <v>443</v>
      </c>
    </row>
    <row r="146" spans="1:65" s="2" customFormat="1" ht="24.2" customHeight="1">
      <c r="A146" s="33"/>
      <c r="B146" s="144"/>
      <c r="C146" s="145" t="s">
        <v>201</v>
      </c>
      <c r="D146" s="145" t="s">
        <v>124</v>
      </c>
      <c r="E146" s="146" t="s">
        <v>444</v>
      </c>
      <c r="F146" s="147" t="s">
        <v>445</v>
      </c>
      <c r="G146" s="148" t="s">
        <v>127</v>
      </c>
      <c r="H146" s="149">
        <v>1</v>
      </c>
      <c r="I146" s="150"/>
      <c r="J146" s="151">
        <f t="shared" si="0"/>
        <v>0</v>
      </c>
      <c r="K146" s="147" t="s">
        <v>195</v>
      </c>
      <c r="L146" s="34"/>
      <c r="M146" s="152" t="s">
        <v>1</v>
      </c>
      <c r="N146" s="153" t="s">
        <v>39</v>
      </c>
      <c r="O146" s="59"/>
      <c r="P146" s="154">
        <f t="shared" si="1"/>
        <v>0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6" t="s">
        <v>128</v>
      </c>
      <c r="AT146" s="156" t="s">
        <v>124</v>
      </c>
      <c r="AU146" s="156" t="s">
        <v>134</v>
      </c>
      <c r="AY146" s="18" t="s">
        <v>121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8" t="s">
        <v>82</v>
      </c>
      <c r="BK146" s="157">
        <f t="shared" si="9"/>
        <v>0</v>
      </c>
      <c r="BL146" s="18" t="s">
        <v>128</v>
      </c>
      <c r="BM146" s="156" t="s">
        <v>446</v>
      </c>
    </row>
    <row r="147" spans="1:65" s="2" customFormat="1" ht="16.5" customHeight="1">
      <c r="A147" s="33"/>
      <c r="B147" s="144"/>
      <c r="C147" s="164" t="s">
        <v>205</v>
      </c>
      <c r="D147" s="164" t="s">
        <v>407</v>
      </c>
      <c r="E147" s="165" t="s">
        <v>447</v>
      </c>
      <c r="F147" s="166" t="s">
        <v>448</v>
      </c>
      <c r="G147" s="167" t="s">
        <v>127</v>
      </c>
      <c r="H147" s="168">
        <v>1</v>
      </c>
      <c r="I147" s="169"/>
      <c r="J147" s="170">
        <f t="shared" si="0"/>
        <v>0</v>
      </c>
      <c r="K147" s="166" t="s">
        <v>1</v>
      </c>
      <c r="L147" s="171"/>
      <c r="M147" s="172" t="s">
        <v>1</v>
      </c>
      <c r="N147" s="173" t="s">
        <v>39</v>
      </c>
      <c r="O147" s="59"/>
      <c r="P147" s="154">
        <f t="shared" si="1"/>
        <v>0</v>
      </c>
      <c r="Q147" s="154">
        <v>7.6000000000000004E-4</v>
      </c>
      <c r="R147" s="154">
        <f t="shared" si="2"/>
        <v>7.6000000000000004E-4</v>
      </c>
      <c r="S147" s="154">
        <v>0</v>
      </c>
      <c r="T147" s="155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6" t="s">
        <v>258</v>
      </c>
      <c r="AT147" s="156" t="s">
        <v>407</v>
      </c>
      <c r="AU147" s="156" t="s">
        <v>134</v>
      </c>
      <c r="AY147" s="18" t="s">
        <v>121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8" t="s">
        <v>82</v>
      </c>
      <c r="BK147" s="157">
        <f t="shared" si="9"/>
        <v>0</v>
      </c>
      <c r="BL147" s="18" t="s">
        <v>128</v>
      </c>
      <c r="BM147" s="156" t="s">
        <v>449</v>
      </c>
    </row>
    <row r="148" spans="1:65" s="2" customFormat="1" ht="33" customHeight="1">
      <c r="A148" s="33"/>
      <c r="B148" s="144"/>
      <c r="C148" s="145" t="s">
        <v>209</v>
      </c>
      <c r="D148" s="145" t="s">
        <v>124</v>
      </c>
      <c r="E148" s="146" t="s">
        <v>450</v>
      </c>
      <c r="F148" s="147" t="s">
        <v>451</v>
      </c>
      <c r="G148" s="148" t="s">
        <v>145</v>
      </c>
      <c r="H148" s="149">
        <v>225</v>
      </c>
      <c r="I148" s="150"/>
      <c r="J148" s="151">
        <f t="shared" si="0"/>
        <v>0</v>
      </c>
      <c r="K148" s="147" t="s">
        <v>195</v>
      </c>
      <c r="L148" s="34"/>
      <c r="M148" s="152" t="s">
        <v>1</v>
      </c>
      <c r="N148" s="153" t="s">
        <v>39</v>
      </c>
      <c r="O148" s="59"/>
      <c r="P148" s="154">
        <f t="shared" si="1"/>
        <v>0</v>
      </c>
      <c r="Q148" s="154">
        <v>2.6692E-2</v>
      </c>
      <c r="R148" s="154">
        <f t="shared" si="2"/>
        <v>6.0057</v>
      </c>
      <c r="S148" s="154">
        <v>0</v>
      </c>
      <c r="T148" s="155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6" t="s">
        <v>128</v>
      </c>
      <c r="AT148" s="156" t="s">
        <v>124</v>
      </c>
      <c r="AU148" s="156" t="s">
        <v>134</v>
      </c>
      <c r="AY148" s="18" t="s">
        <v>121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8" t="s">
        <v>82</v>
      </c>
      <c r="BK148" s="157">
        <f t="shared" si="9"/>
        <v>0</v>
      </c>
      <c r="BL148" s="18" t="s">
        <v>128</v>
      </c>
      <c r="BM148" s="156" t="s">
        <v>452</v>
      </c>
    </row>
    <row r="149" spans="1:65" s="2" customFormat="1" ht="37.9" customHeight="1">
      <c r="A149" s="33"/>
      <c r="B149" s="144"/>
      <c r="C149" s="145" t="s">
        <v>7</v>
      </c>
      <c r="D149" s="145" t="s">
        <v>124</v>
      </c>
      <c r="E149" s="146" t="s">
        <v>453</v>
      </c>
      <c r="F149" s="147" t="s">
        <v>454</v>
      </c>
      <c r="G149" s="148" t="s">
        <v>145</v>
      </c>
      <c r="H149" s="149">
        <v>50</v>
      </c>
      <c r="I149" s="150"/>
      <c r="J149" s="151">
        <f t="shared" si="0"/>
        <v>0</v>
      </c>
      <c r="K149" s="147" t="s">
        <v>195</v>
      </c>
      <c r="L149" s="34"/>
      <c r="M149" s="152" t="s">
        <v>1</v>
      </c>
      <c r="N149" s="153" t="s">
        <v>39</v>
      </c>
      <c r="O149" s="59"/>
      <c r="P149" s="154">
        <f t="shared" si="1"/>
        <v>0</v>
      </c>
      <c r="Q149" s="154">
        <v>1.081E-2</v>
      </c>
      <c r="R149" s="154">
        <f t="shared" si="2"/>
        <v>0.54049999999999998</v>
      </c>
      <c r="S149" s="154">
        <v>0</v>
      </c>
      <c r="T149" s="155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6" t="s">
        <v>128</v>
      </c>
      <c r="AT149" s="156" t="s">
        <v>124</v>
      </c>
      <c r="AU149" s="156" t="s">
        <v>134</v>
      </c>
      <c r="AY149" s="18" t="s">
        <v>121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8" t="s">
        <v>82</v>
      </c>
      <c r="BK149" s="157">
        <f t="shared" si="9"/>
        <v>0</v>
      </c>
      <c r="BL149" s="18" t="s">
        <v>128</v>
      </c>
      <c r="BM149" s="156" t="s">
        <v>455</v>
      </c>
    </row>
    <row r="150" spans="1:65" s="2" customFormat="1" ht="37.9" customHeight="1">
      <c r="A150" s="33"/>
      <c r="B150" s="144"/>
      <c r="C150" s="145" t="s">
        <v>216</v>
      </c>
      <c r="D150" s="145" t="s">
        <v>124</v>
      </c>
      <c r="E150" s="146" t="s">
        <v>456</v>
      </c>
      <c r="F150" s="147" t="s">
        <v>457</v>
      </c>
      <c r="G150" s="148" t="s">
        <v>127</v>
      </c>
      <c r="H150" s="149">
        <v>1</v>
      </c>
      <c r="I150" s="150"/>
      <c r="J150" s="151">
        <f t="shared" si="0"/>
        <v>0</v>
      </c>
      <c r="K150" s="147" t="s">
        <v>195</v>
      </c>
      <c r="L150" s="34"/>
      <c r="M150" s="152" t="s">
        <v>1</v>
      </c>
      <c r="N150" s="153" t="s">
        <v>39</v>
      </c>
      <c r="O150" s="59"/>
      <c r="P150" s="154">
        <f t="shared" si="1"/>
        <v>0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6" t="s">
        <v>128</v>
      </c>
      <c r="AT150" s="156" t="s">
        <v>124</v>
      </c>
      <c r="AU150" s="156" t="s">
        <v>134</v>
      </c>
      <c r="AY150" s="18" t="s">
        <v>121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8" t="s">
        <v>82</v>
      </c>
      <c r="BK150" s="157">
        <f t="shared" si="9"/>
        <v>0</v>
      </c>
      <c r="BL150" s="18" t="s">
        <v>128</v>
      </c>
      <c r="BM150" s="156" t="s">
        <v>458</v>
      </c>
    </row>
    <row r="151" spans="1:65" s="2" customFormat="1" ht="16.5" customHeight="1">
      <c r="A151" s="33"/>
      <c r="B151" s="144"/>
      <c r="C151" s="164" t="s">
        <v>220</v>
      </c>
      <c r="D151" s="164" t="s">
        <v>407</v>
      </c>
      <c r="E151" s="165" t="s">
        <v>459</v>
      </c>
      <c r="F151" s="166" t="s">
        <v>460</v>
      </c>
      <c r="G151" s="167" t="s">
        <v>127</v>
      </c>
      <c r="H151" s="168">
        <v>1</v>
      </c>
      <c r="I151" s="169"/>
      <c r="J151" s="170">
        <f t="shared" si="0"/>
        <v>0</v>
      </c>
      <c r="K151" s="166" t="s">
        <v>1</v>
      </c>
      <c r="L151" s="171"/>
      <c r="M151" s="172" t="s">
        <v>1</v>
      </c>
      <c r="N151" s="173" t="s">
        <v>39</v>
      </c>
      <c r="O151" s="59"/>
      <c r="P151" s="154">
        <f t="shared" si="1"/>
        <v>0</v>
      </c>
      <c r="Q151" s="154">
        <v>7.3000000000000001E-3</v>
      </c>
      <c r="R151" s="154">
        <f t="shared" si="2"/>
        <v>7.3000000000000001E-3</v>
      </c>
      <c r="S151" s="154">
        <v>0</v>
      </c>
      <c r="T151" s="155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6" t="s">
        <v>258</v>
      </c>
      <c r="AT151" s="156" t="s">
        <v>407</v>
      </c>
      <c r="AU151" s="156" t="s">
        <v>134</v>
      </c>
      <c r="AY151" s="18" t="s">
        <v>121</v>
      </c>
      <c r="BE151" s="157">
        <f t="shared" si="4"/>
        <v>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8" t="s">
        <v>82</v>
      </c>
      <c r="BK151" s="157">
        <f t="shared" si="9"/>
        <v>0</v>
      </c>
      <c r="BL151" s="18" t="s">
        <v>128</v>
      </c>
      <c r="BM151" s="156" t="s">
        <v>461</v>
      </c>
    </row>
    <row r="152" spans="1:65" s="2" customFormat="1" ht="37.9" customHeight="1">
      <c r="A152" s="33"/>
      <c r="B152" s="144"/>
      <c r="C152" s="145" t="s">
        <v>224</v>
      </c>
      <c r="D152" s="145" t="s">
        <v>124</v>
      </c>
      <c r="E152" s="146" t="s">
        <v>462</v>
      </c>
      <c r="F152" s="147" t="s">
        <v>463</v>
      </c>
      <c r="G152" s="148" t="s">
        <v>127</v>
      </c>
      <c r="H152" s="149">
        <v>1</v>
      </c>
      <c r="I152" s="150"/>
      <c r="J152" s="151">
        <f t="shared" si="0"/>
        <v>0</v>
      </c>
      <c r="K152" s="147" t="s">
        <v>195</v>
      </c>
      <c r="L152" s="34"/>
      <c r="M152" s="152" t="s">
        <v>1</v>
      </c>
      <c r="N152" s="153" t="s">
        <v>39</v>
      </c>
      <c r="O152" s="59"/>
      <c r="P152" s="154">
        <f t="shared" si="1"/>
        <v>0</v>
      </c>
      <c r="Q152" s="154">
        <v>0</v>
      </c>
      <c r="R152" s="154">
        <f t="shared" si="2"/>
        <v>0</v>
      </c>
      <c r="S152" s="154">
        <v>0</v>
      </c>
      <c r="T152" s="155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6" t="s">
        <v>128</v>
      </c>
      <c r="AT152" s="156" t="s">
        <v>124</v>
      </c>
      <c r="AU152" s="156" t="s">
        <v>134</v>
      </c>
      <c r="AY152" s="18" t="s">
        <v>121</v>
      </c>
      <c r="BE152" s="157">
        <f t="shared" si="4"/>
        <v>0</v>
      </c>
      <c r="BF152" s="157">
        <f t="shared" si="5"/>
        <v>0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18" t="s">
        <v>82</v>
      </c>
      <c r="BK152" s="157">
        <f t="shared" si="9"/>
        <v>0</v>
      </c>
      <c r="BL152" s="18" t="s">
        <v>128</v>
      </c>
      <c r="BM152" s="156" t="s">
        <v>464</v>
      </c>
    </row>
    <row r="153" spans="1:65" s="2" customFormat="1" ht="16.5" customHeight="1">
      <c r="A153" s="33"/>
      <c r="B153" s="144"/>
      <c r="C153" s="164" t="s">
        <v>228</v>
      </c>
      <c r="D153" s="164" t="s">
        <v>407</v>
      </c>
      <c r="E153" s="165" t="s">
        <v>465</v>
      </c>
      <c r="F153" s="166" t="s">
        <v>466</v>
      </c>
      <c r="G153" s="167" t="s">
        <v>127</v>
      </c>
      <c r="H153" s="168">
        <v>1</v>
      </c>
      <c r="I153" s="169"/>
      <c r="J153" s="170">
        <f t="shared" si="0"/>
        <v>0</v>
      </c>
      <c r="K153" s="166" t="s">
        <v>1</v>
      </c>
      <c r="L153" s="171"/>
      <c r="M153" s="172" t="s">
        <v>1</v>
      </c>
      <c r="N153" s="173" t="s">
        <v>39</v>
      </c>
      <c r="O153" s="59"/>
      <c r="P153" s="154">
        <f t="shared" si="1"/>
        <v>0</v>
      </c>
      <c r="Q153" s="154">
        <v>7.6E-3</v>
      </c>
      <c r="R153" s="154">
        <f t="shared" si="2"/>
        <v>7.6E-3</v>
      </c>
      <c r="S153" s="154">
        <v>0</v>
      </c>
      <c r="T153" s="155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6" t="s">
        <v>258</v>
      </c>
      <c r="AT153" s="156" t="s">
        <v>407</v>
      </c>
      <c r="AU153" s="156" t="s">
        <v>134</v>
      </c>
      <c r="AY153" s="18" t="s">
        <v>121</v>
      </c>
      <c r="BE153" s="157">
        <f t="shared" si="4"/>
        <v>0</v>
      </c>
      <c r="BF153" s="157">
        <f t="shared" si="5"/>
        <v>0</v>
      </c>
      <c r="BG153" s="157">
        <f t="shared" si="6"/>
        <v>0</v>
      </c>
      <c r="BH153" s="157">
        <f t="shared" si="7"/>
        <v>0</v>
      </c>
      <c r="BI153" s="157">
        <f t="shared" si="8"/>
        <v>0</v>
      </c>
      <c r="BJ153" s="18" t="s">
        <v>82</v>
      </c>
      <c r="BK153" s="157">
        <f t="shared" si="9"/>
        <v>0</v>
      </c>
      <c r="BL153" s="18" t="s">
        <v>128</v>
      </c>
      <c r="BM153" s="156" t="s">
        <v>467</v>
      </c>
    </row>
    <row r="154" spans="1:65" s="2" customFormat="1" ht="37.9" customHeight="1">
      <c r="A154" s="33"/>
      <c r="B154" s="144"/>
      <c r="C154" s="145" t="s">
        <v>232</v>
      </c>
      <c r="D154" s="145" t="s">
        <v>124</v>
      </c>
      <c r="E154" s="146" t="s">
        <v>468</v>
      </c>
      <c r="F154" s="147" t="s">
        <v>469</v>
      </c>
      <c r="G154" s="148" t="s">
        <v>127</v>
      </c>
      <c r="H154" s="149">
        <v>2</v>
      </c>
      <c r="I154" s="150"/>
      <c r="J154" s="151">
        <f t="shared" si="0"/>
        <v>0</v>
      </c>
      <c r="K154" s="147" t="s">
        <v>195</v>
      </c>
      <c r="L154" s="34"/>
      <c r="M154" s="152" t="s">
        <v>1</v>
      </c>
      <c r="N154" s="153" t="s">
        <v>39</v>
      </c>
      <c r="O154" s="59"/>
      <c r="P154" s="154">
        <f t="shared" si="1"/>
        <v>0</v>
      </c>
      <c r="Q154" s="154">
        <v>0</v>
      </c>
      <c r="R154" s="154">
        <f t="shared" si="2"/>
        <v>0</v>
      </c>
      <c r="S154" s="154">
        <v>0</v>
      </c>
      <c r="T154" s="155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6" t="s">
        <v>128</v>
      </c>
      <c r="AT154" s="156" t="s">
        <v>124</v>
      </c>
      <c r="AU154" s="156" t="s">
        <v>134</v>
      </c>
      <c r="AY154" s="18" t="s">
        <v>121</v>
      </c>
      <c r="BE154" s="157">
        <f t="shared" si="4"/>
        <v>0</v>
      </c>
      <c r="BF154" s="157">
        <f t="shared" si="5"/>
        <v>0</v>
      </c>
      <c r="BG154" s="157">
        <f t="shared" si="6"/>
        <v>0</v>
      </c>
      <c r="BH154" s="157">
        <f t="shared" si="7"/>
        <v>0</v>
      </c>
      <c r="BI154" s="157">
        <f t="shared" si="8"/>
        <v>0</v>
      </c>
      <c r="BJ154" s="18" t="s">
        <v>82</v>
      </c>
      <c r="BK154" s="157">
        <f t="shared" si="9"/>
        <v>0</v>
      </c>
      <c r="BL154" s="18" t="s">
        <v>128</v>
      </c>
      <c r="BM154" s="156" t="s">
        <v>470</v>
      </c>
    </row>
    <row r="155" spans="1:65" s="2" customFormat="1" ht="24.2" customHeight="1">
      <c r="A155" s="33"/>
      <c r="B155" s="144"/>
      <c r="C155" s="164" t="s">
        <v>236</v>
      </c>
      <c r="D155" s="164" t="s">
        <v>407</v>
      </c>
      <c r="E155" s="165" t="s">
        <v>471</v>
      </c>
      <c r="F155" s="166" t="s">
        <v>472</v>
      </c>
      <c r="G155" s="167" t="s">
        <v>127</v>
      </c>
      <c r="H155" s="168">
        <v>2</v>
      </c>
      <c r="I155" s="169"/>
      <c r="J155" s="170">
        <f t="shared" si="0"/>
        <v>0</v>
      </c>
      <c r="K155" s="166" t="s">
        <v>1</v>
      </c>
      <c r="L155" s="171"/>
      <c r="M155" s="172" t="s">
        <v>1</v>
      </c>
      <c r="N155" s="173" t="s">
        <v>39</v>
      </c>
      <c r="O155" s="59"/>
      <c r="P155" s="154">
        <f t="shared" si="1"/>
        <v>0</v>
      </c>
      <c r="Q155" s="154">
        <v>1.0200000000000001E-2</v>
      </c>
      <c r="R155" s="154">
        <f t="shared" si="2"/>
        <v>2.0400000000000001E-2</v>
      </c>
      <c r="S155" s="154">
        <v>0</v>
      </c>
      <c r="T155" s="155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6" t="s">
        <v>258</v>
      </c>
      <c r="AT155" s="156" t="s">
        <v>407</v>
      </c>
      <c r="AU155" s="156" t="s">
        <v>134</v>
      </c>
      <c r="AY155" s="18" t="s">
        <v>121</v>
      </c>
      <c r="BE155" s="157">
        <f t="shared" si="4"/>
        <v>0</v>
      </c>
      <c r="BF155" s="157">
        <f t="shared" si="5"/>
        <v>0</v>
      </c>
      <c r="BG155" s="157">
        <f t="shared" si="6"/>
        <v>0</v>
      </c>
      <c r="BH155" s="157">
        <f t="shared" si="7"/>
        <v>0</v>
      </c>
      <c r="BI155" s="157">
        <f t="shared" si="8"/>
        <v>0</v>
      </c>
      <c r="BJ155" s="18" t="s">
        <v>82</v>
      </c>
      <c r="BK155" s="157">
        <f t="shared" si="9"/>
        <v>0</v>
      </c>
      <c r="BL155" s="18" t="s">
        <v>128</v>
      </c>
      <c r="BM155" s="156" t="s">
        <v>473</v>
      </c>
    </row>
    <row r="156" spans="1:65" s="2" customFormat="1" ht="21.75" customHeight="1">
      <c r="A156" s="33"/>
      <c r="B156" s="144"/>
      <c r="C156" s="145" t="s">
        <v>240</v>
      </c>
      <c r="D156" s="145" t="s">
        <v>124</v>
      </c>
      <c r="E156" s="146" t="s">
        <v>474</v>
      </c>
      <c r="F156" s="147" t="s">
        <v>475</v>
      </c>
      <c r="G156" s="148" t="s">
        <v>295</v>
      </c>
      <c r="H156" s="149">
        <v>450</v>
      </c>
      <c r="I156" s="150"/>
      <c r="J156" s="151">
        <f t="shared" si="0"/>
        <v>0</v>
      </c>
      <c r="K156" s="147" t="s">
        <v>1</v>
      </c>
      <c r="L156" s="34"/>
      <c r="M156" s="152" t="s">
        <v>1</v>
      </c>
      <c r="N156" s="153" t="s">
        <v>39</v>
      </c>
      <c r="O156" s="59"/>
      <c r="P156" s="154">
        <f t="shared" si="1"/>
        <v>0</v>
      </c>
      <c r="Q156" s="154">
        <v>0</v>
      </c>
      <c r="R156" s="154">
        <f t="shared" si="2"/>
        <v>0</v>
      </c>
      <c r="S156" s="154">
        <v>0</v>
      </c>
      <c r="T156" s="155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6" t="s">
        <v>128</v>
      </c>
      <c r="AT156" s="156" t="s">
        <v>124</v>
      </c>
      <c r="AU156" s="156" t="s">
        <v>134</v>
      </c>
      <c r="AY156" s="18" t="s">
        <v>121</v>
      </c>
      <c r="BE156" s="157">
        <f t="shared" si="4"/>
        <v>0</v>
      </c>
      <c r="BF156" s="157">
        <f t="shared" si="5"/>
        <v>0</v>
      </c>
      <c r="BG156" s="157">
        <f t="shared" si="6"/>
        <v>0</v>
      </c>
      <c r="BH156" s="157">
        <f t="shared" si="7"/>
        <v>0</v>
      </c>
      <c r="BI156" s="157">
        <f t="shared" si="8"/>
        <v>0</v>
      </c>
      <c r="BJ156" s="18" t="s">
        <v>82</v>
      </c>
      <c r="BK156" s="157">
        <f t="shared" si="9"/>
        <v>0</v>
      </c>
      <c r="BL156" s="18" t="s">
        <v>128</v>
      </c>
      <c r="BM156" s="156" t="s">
        <v>476</v>
      </c>
    </row>
    <row r="157" spans="1:65" s="2" customFormat="1" ht="24.2" customHeight="1">
      <c r="A157" s="33"/>
      <c r="B157" s="144"/>
      <c r="C157" s="145" t="s">
        <v>246</v>
      </c>
      <c r="D157" s="145" t="s">
        <v>124</v>
      </c>
      <c r="E157" s="146" t="s">
        <v>477</v>
      </c>
      <c r="F157" s="147" t="s">
        <v>478</v>
      </c>
      <c r="G157" s="148" t="s">
        <v>145</v>
      </c>
      <c r="H157" s="149">
        <v>225</v>
      </c>
      <c r="I157" s="150"/>
      <c r="J157" s="151">
        <f t="shared" si="0"/>
        <v>0</v>
      </c>
      <c r="K157" s="147" t="s">
        <v>195</v>
      </c>
      <c r="L157" s="34"/>
      <c r="M157" s="152" t="s">
        <v>1</v>
      </c>
      <c r="N157" s="153" t="s">
        <v>39</v>
      </c>
      <c r="O157" s="59"/>
      <c r="P157" s="154">
        <f t="shared" si="1"/>
        <v>0</v>
      </c>
      <c r="Q157" s="154">
        <v>6.9220000000000002E-4</v>
      </c>
      <c r="R157" s="154">
        <f t="shared" si="2"/>
        <v>0.15574499999999999</v>
      </c>
      <c r="S157" s="154">
        <v>0</v>
      </c>
      <c r="T157" s="155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6" t="s">
        <v>128</v>
      </c>
      <c r="AT157" s="156" t="s">
        <v>124</v>
      </c>
      <c r="AU157" s="156" t="s">
        <v>134</v>
      </c>
      <c r="AY157" s="18" t="s">
        <v>121</v>
      </c>
      <c r="BE157" s="157">
        <f t="shared" si="4"/>
        <v>0</v>
      </c>
      <c r="BF157" s="157">
        <f t="shared" si="5"/>
        <v>0</v>
      </c>
      <c r="BG157" s="157">
        <f t="shared" si="6"/>
        <v>0</v>
      </c>
      <c r="BH157" s="157">
        <f t="shared" si="7"/>
        <v>0</v>
      </c>
      <c r="BI157" s="157">
        <f t="shared" si="8"/>
        <v>0</v>
      </c>
      <c r="BJ157" s="18" t="s">
        <v>82</v>
      </c>
      <c r="BK157" s="157">
        <f t="shared" si="9"/>
        <v>0</v>
      </c>
      <c r="BL157" s="18" t="s">
        <v>128</v>
      </c>
      <c r="BM157" s="156" t="s">
        <v>479</v>
      </c>
    </row>
    <row r="158" spans="1:65" s="2" customFormat="1" ht="24.2" customHeight="1">
      <c r="A158" s="33"/>
      <c r="B158" s="144"/>
      <c r="C158" s="145" t="s">
        <v>250</v>
      </c>
      <c r="D158" s="145" t="s">
        <v>124</v>
      </c>
      <c r="E158" s="146" t="s">
        <v>480</v>
      </c>
      <c r="F158" s="147" t="s">
        <v>481</v>
      </c>
      <c r="G158" s="148" t="s">
        <v>145</v>
      </c>
      <c r="H158" s="149">
        <v>50</v>
      </c>
      <c r="I158" s="150"/>
      <c r="J158" s="151">
        <f t="shared" si="0"/>
        <v>0</v>
      </c>
      <c r="K158" s="147" t="s">
        <v>195</v>
      </c>
      <c r="L158" s="34"/>
      <c r="M158" s="152" t="s">
        <v>1</v>
      </c>
      <c r="N158" s="153" t="s">
        <v>39</v>
      </c>
      <c r="O158" s="59"/>
      <c r="P158" s="154">
        <f t="shared" si="1"/>
        <v>0</v>
      </c>
      <c r="Q158" s="154">
        <v>1.9953000000000001E-4</v>
      </c>
      <c r="R158" s="154">
        <f t="shared" si="2"/>
        <v>9.976500000000001E-3</v>
      </c>
      <c r="S158" s="154">
        <v>0</v>
      </c>
      <c r="T158" s="155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6" t="s">
        <v>128</v>
      </c>
      <c r="AT158" s="156" t="s">
        <v>124</v>
      </c>
      <c r="AU158" s="156" t="s">
        <v>134</v>
      </c>
      <c r="AY158" s="18" t="s">
        <v>121</v>
      </c>
      <c r="BE158" s="157">
        <f t="shared" si="4"/>
        <v>0</v>
      </c>
      <c r="BF158" s="157">
        <f t="shared" si="5"/>
        <v>0</v>
      </c>
      <c r="BG158" s="157">
        <f t="shared" si="6"/>
        <v>0</v>
      </c>
      <c r="BH158" s="157">
        <f t="shared" si="7"/>
        <v>0</v>
      </c>
      <c r="BI158" s="157">
        <f t="shared" si="8"/>
        <v>0</v>
      </c>
      <c r="BJ158" s="18" t="s">
        <v>82</v>
      </c>
      <c r="BK158" s="157">
        <f t="shared" si="9"/>
        <v>0</v>
      </c>
      <c r="BL158" s="18" t="s">
        <v>128</v>
      </c>
      <c r="BM158" s="156" t="s">
        <v>482</v>
      </c>
    </row>
    <row r="159" spans="1:65" s="2" customFormat="1" ht="24.2" customHeight="1">
      <c r="A159" s="33"/>
      <c r="B159" s="144"/>
      <c r="C159" s="145" t="s">
        <v>254</v>
      </c>
      <c r="D159" s="145" t="s">
        <v>124</v>
      </c>
      <c r="E159" s="146" t="s">
        <v>483</v>
      </c>
      <c r="F159" s="147" t="s">
        <v>484</v>
      </c>
      <c r="G159" s="148" t="s">
        <v>127</v>
      </c>
      <c r="H159" s="149">
        <v>56</v>
      </c>
      <c r="I159" s="150"/>
      <c r="J159" s="151">
        <f t="shared" si="0"/>
        <v>0</v>
      </c>
      <c r="K159" s="147" t="s">
        <v>195</v>
      </c>
      <c r="L159" s="34"/>
      <c r="M159" s="152" t="s">
        <v>1</v>
      </c>
      <c r="N159" s="153" t="s">
        <v>39</v>
      </c>
      <c r="O159" s="59"/>
      <c r="P159" s="154">
        <f t="shared" si="1"/>
        <v>0</v>
      </c>
      <c r="Q159" s="154">
        <v>0</v>
      </c>
      <c r="R159" s="154">
        <f t="shared" si="2"/>
        <v>0</v>
      </c>
      <c r="S159" s="154">
        <v>0</v>
      </c>
      <c r="T159" s="155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6" t="s">
        <v>128</v>
      </c>
      <c r="AT159" s="156" t="s">
        <v>124</v>
      </c>
      <c r="AU159" s="156" t="s">
        <v>134</v>
      </c>
      <c r="AY159" s="18" t="s">
        <v>121</v>
      </c>
      <c r="BE159" s="157">
        <f t="shared" si="4"/>
        <v>0</v>
      </c>
      <c r="BF159" s="157">
        <f t="shared" si="5"/>
        <v>0</v>
      </c>
      <c r="BG159" s="157">
        <f t="shared" si="6"/>
        <v>0</v>
      </c>
      <c r="BH159" s="157">
        <f t="shared" si="7"/>
        <v>0</v>
      </c>
      <c r="BI159" s="157">
        <f t="shared" si="8"/>
        <v>0</v>
      </c>
      <c r="BJ159" s="18" t="s">
        <v>82</v>
      </c>
      <c r="BK159" s="157">
        <f t="shared" si="9"/>
        <v>0</v>
      </c>
      <c r="BL159" s="18" t="s">
        <v>128</v>
      </c>
      <c r="BM159" s="156" t="s">
        <v>485</v>
      </c>
    </row>
    <row r="160" spans="1:65" s="13" customFormat="1" ht="20.85" customHeight="1">
      <c r="B160" s="174"/>
      <c r="D160" s="175" t="s">
        <v>73</v>
      </c>
      <c r="E160" s="175" t="s">
        <v>486</v>
      </c>
      <c r="F160" s="175" t="s">
        <v>487</v>
      </c>
      <c r="I160" s="176"/>
      <c r="J160" s="177">
        <f>BK160</f>
        <v>0</v>
      </c>
      <c r="L160" s="174"/>
      <c r="M160" s="178"/>
      <c r="N160" s="179"/>
      <c r="O160" s="179"/>
      <c r="P160" s="180">
        <f>P161+SUM(P162:P181)</f>
        <v>0</v>
      </c>
      <c r="Q160" s="179"/>
      <c r="R160" s="180">
        <f>R161+SUM(R162:R181)</f>
        <v>9.7342499999999998E-2</v>
      </c>
      <c r="S160" s="179"/>
      <c r="T160" s="181">
        <f>T161+SUM(T162:T181)</f>
        <v>0</v>
      </c>
      <c r="AR160" s="175" t="s">
        <v>84</v>
      </c>
      <c r="AT160" s="182" t="s">
        <v>73</v>
      </c>
      <c r="AU160" s="182" t="s">
        <v>134</v>
      </c>
      <c r="AY160" s="175" t="s">
        <v>121</v>
      </c>
      <c r="BK160" s="183">
        <f>BK161+SUM(BK162:BK181)</f>
        <v>0</v>
      </c>
    </row>
    <row r="161" spans="1:65" s="2" customFormat="1" ht="24.2" customHeight="1">
      <c r="A161" s="33"/>
      <c r="B161" s="144"/>
      <c r="C161" s="145" t="s">
        <v>258</v>
      </c>
      <c r="D161" s="145" t="s">
        <v>124</v>
      </c>
      <c r="E161" s="146" t="s">
        <v>488</v>
      </c>
      <c r="F161" s="147" t="s">
        <v>489</v>
      </c>
      <c r="G161" s="148" t="s">
        <v>127</v>
      </c>
      <c r="H161" s="149">
        <v>1</v>
      </c>
      <c r="I161" s="150"/>
      <c r="J161" s="151">
        <f t="shared" ref="J161:J170" si="10">ROUND(I161*H161,2)</f>
        <v>0</v>
      </c>
      <c r="K161" s="147" t="s">
        <v>195</v>
      </c>
      <c r="L161" s="34"/>
      <c r="M161" s="152" t="s">
        <v>1</v>
      </c>
      <c r="N161" s="153" t="s">
        <v>39</v>
      </c>
      <c r="O161" s="59"/>
      <c r="P161" s="154">
        <f t="shared" ref="P161:P170" si="11">O161*H161</f>
        <v>0</v>
      </c>
      <c r="Q161" s="154">
        <v>0</v>
      </c>
      <c r="R161" s="154">
        <f t="shared" ref="R161:R170" si="12">Q161*H161</f>
        <v>0</v>
      </c>
      <c r="S161" s="154">
        <v>0</v>
      </c>
      <c r="T161" s="155">
        <f t="shared" ref="T161:T170" si="13"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6" t="s">
        <v>128</v>
      </c>
      <c r="AT161" s="156" t="s">
        <v>124</v>
      </c>
      <c r="AU161" s="156" t="s">
        <v>138</v>
      </c>
      <c r="AY161" s="18" t="s">
        <v>121</v>
      </c>
      <c r="BE161" s="157">
        <f t="shared" ref="BE161:BE170" si="14">IF(N161="základní",J161,0)</f>
        <v>0</v>
      </c>
      <c r="BF161" s="157">
        <f t="shared" ref="BF161:BF170" si="15">IF(N161="snížená",J161,0)</f>
        <v>0</v>
      </c>
      <c r="BG161" s="157">
        <f t="shared" ref="BG161:BG170" si="16">IF(N161="zákl. přenesená",J161,0)</f>
        <v>0</v>
      </c>
      <c r="BH161" s="157">
        <f t="shared" ref="BH161:BH170" si="17">IF(N161="sníž. přenesená",J161,0)</f>
        <v>0</v>
      </c>
      <c r="BI161" s="157">
        <f t="shared" ref="BI161:BI170" si="18">IF(N161="nulová",J161,0)</f>
        <v>0</v>
      </c>
      <c r="BJ161" s="18" t="s">
        <v>82</v>
      </c>
      <c r="BK161" s="157">
        <f t="shared" ref="BK161:BK170" si="19">ROUND(I161*H161,2)</f>
        <v>0</v>
      </c>
      <c r="BL161" s="18" t="s">
        <v>128</v>
      </c>
      <c r="BM161" s="156" t="s">
        <v>490</v>
      </c>
    </row>
    <row r="162" spans="1:65" s="2" customFormat="1" ht="21.75" customHeight="1">
      <c r="A162" s="33"/>
      <c r="B162" s="144"/>
      <c r="C162" s="145" t="s">
        <v>262</v>
      </c>
      <c r="D162" s="145" t="s">
        <v>124</v>
      </c>
      <c r="E162" s="146" t="s">
        <v>491</v>
      </c>
      <c r="F162" s="147" t="s">
        <v>492</v>
      </c>
      <c r="G162" s="148" t="s">
        <v>127</v>
      </c>
      <c r="H162" s="149">
        <v>1</v>
      </c>
      <c r="I162" s="150"/>
      <c r="J162" s="151">
        <f t="shared" si="10"/>
        <v>0</v>
      </c>
      <c r="K162" s="147" t="s">
        <v>1</v>
      </c>
      <c r="L162" s="34"/>
      <c r="M162" s="152" t="s">
        <v>1</v>
      </c>
      <c r="N162" s="153" t="s">
        <v>39</v>
      </c>
      <c r="O162" s="59"/>
      <c r="P162" s="154">
        <f t="shared" si="11"/>
        <v>0</v>
      </c>
      <c r="Q162" s="154">
        <v>1.4999999999999999E-2</v>
      </c>
      <c r="R162" s="154">
        <f t="shared" si="12"/>
        <v>1.4999999999999999E-2</v>
      </c>
      <c r="S162" s="154">
        <v>0</v>
      </c>
      <c r="T162" s="155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6" t="s">
        <v>128</v>
      </c>
      <c r="AT162" s="156" t="s">
        <v>124</v>
      </c>
      <c r="AU162" s="156" t="s">
        <v>138</v>
      </c>
      <c r="AY162" s="18" t="s">
        <v>121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8" t="s">
        <v>82</v>
      </c>
      <c r="BK162" s="157">
        <f t="shared" si="19"/>
        <v>0</v>
      </c>
      <c r="BL162" s="18" t="s">
        <v>128</v>
      </c>
      <c r="BM162" s="156" t="s">
        <v>493</v>
      </c>
    </row>
    <row r="163" spans="1:65" s="2" customFormat="1" ht="21.75" customHeight="1">
      <c r="A163" s="33"/>
      <c r="B163" s="144"/>
      <c r="C163" s="145" t="s">
        <v>266</v>
      </c>
      <c r="D163" s="145" t="s">
        <v>124</v>
      </c>
      <c r="E163" s="146" t="s">
        <v>494</v>
      </c>
      <c r="F163" s="147" t="s">
        <v>495</v>
      </c>
      <c r="G163" s="148" t="s">
        <v>127</v>
      </c>
      <c r="H163" s="149">
        <v>1</v>
      </c>
      <c r="I163" s="150"/>
      <c r="J163" s="151">
        <f t="shared" si="10"/>
        <v>0</v>
      </c>
      <c r="K163" s="147" t="s">
        <v>1</v>
      </c>
      <c r="L163" s="34"/>
      <c r="M163" s="152" t="s">
        <v>1</v>
      </c>
      <c r="N163" s="153" t="s">
        <v>39</v>
      </c>
      <c r="O163" s="59"/>
      <c r="P163" s="154">
        <f t="shared" si="11"/>
        <v>0</v>
      </c>
      <c r="Q163" s="154">
        <v>0</v>
      </c>
      <c r="R163" s="154">
        <f t="shared" si="12"/>
        <v>0</v>
      </c>
      <c r="S163" s="154">
        <v>0</v>
      </c>
      <c r="T163" s="155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6" t="s">
        <v>128</v>
      </c>
      <c r="AT163" s="156" t="s">
        <v>124</v>
      </c>
      <c r="AU163" s="156" t="s">
        <v>138</v>
      </c>
      <c r="AY163" s="18" t="s">
        <v>121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8" t="s">
        <v>82</v>
      </c>
      <c r="BK163" s="157">
        <f t="shared" si="19"/>
        <v>0</v>
      </c>
      <c r="BL163" s="18" t="s">
        <v>128</v>
      </c>
      <c r="BM163" s="156" t="s">
        <v>496</v>
      </c>
    </row>
    <row r="164" spans="1:65" s="2" customFormat="1" ht="24.2" customHeight="1">
      <c r="A164" s="33"/>
      <c r="B164" s="144"/>
      <c r="C164" s="145" t="s">
        <v>270</v>
      </c>
      <c r="D164" s="145" t="s">
        <v>124</v>
      </c>
      <c r="E164" s="146" t="s">
        <v>497</v>
      </c>
      <c r="F164" s="147" t="s">
        <v>498</v>
      </c>
      <c r="G164" s="148" t="s">
        <v>499</v>
      </c>
      <c r="H164" s="149">
        <v>1</v>
      </c>
      <c r="I164" s="150"/>
      <c r="J164" s="151">
        <f t="shared" si="10"/>
        <v>0</v>
      </c>
      <c r="K164" s="147" t="s">
        <v>1</v>
      </c>
      <c r="L164" s="34"/>
      <c r="M164" s="152" t="s">
        <v>1</v>
      </c>
      <c r="N164" s="153" t="s">
        <v>39</v>
      </c>
      <c r="O164" s="59"/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6" t="s">
        <v>128</v>
      </c>
      <c r="AT164" s="156" t="s">
        <v>124</v>
      </c>
      <c r="AU164" s="156" t="s">
        <v>138</v>
      </c>
      <c r="AY164" s="18" t="s">
        <v>121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8" t="s">
        <v>82</v>
      </c>
      <c r="BK164" s="157">
        <f t="shared" si="19"/>
        <v>0</v>
      </c>
      <c r="BL164" s="18" t="s">
        <v>128</v>
      </c>
      <c r="BM164" s="156" t="s">
        <v>500</v>
      </c>
    </row>
    <row r="165" spans="1:65" s="2" customFormat="1" ht="21.75" customHeight="1">
      <c r="A165" s="33"/>
      <c r="B165" s="144"/>
      <c r="C165" s="145" t="s">
        <v>274</v>
      </c>
      <c r="D165" s="145" t="s">
        <v>124</v>
      </c>
      <c r="E165" s="146" t="s">
        <v>501</v>
      </c>
      <c r="F165" s="147" t="s">
        <v>502</v>
      </c>
      <c r="G165" s="148" t="s">
        <v>499</v>
      </c>
      <c r="H165" s="149">
        <v>1</v>
      </c>
      <c r="I165" s="150"/>
      <c r="J165" s="151">
        <f t="shared" si="10"/>
        <v>0</v>
      </c>
      <c r="K165" s="147" t="s">
        <v>1</v>
      </c>
      <c r="L165" s="34"/>
      <c r="M165" s="152" t="s">
        <v>1</v>
      </c>
      <c r="N165" s="153" t="s">
        <v>39</v>
      </c>
      <c r="O165" s="59"/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6" t="s">
        <v>128</v>
      </c>
      <c r="AT165" s="156" t="s">
        <v>124</v>
      </c>
      <c r="AU165" s="156" t="s">
        <v>138</v>
      </c>
      <c r="AY165" s="18" t="s">
        <v>121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8" t="s">
        <v>82</v>
      </c>
      <c r="BK165" s="157">
        <f t="shared" si="19"/>
        <v>0</v>
      </c>
      <c r="BL165" s="18" t="s">
        <v>128</v>
      </c>
      <c r="BM165" s="156" t="s">
        <v>503</v>
      </c>
    </row>
    <row r="166" spans="1:65" s="2" customFormat="1" ht="21.75" customHeight="1">
      <c r="A166" s="33"/>
      <c r="B166" s="144"/>
      <c r="C166" s="145" t="s">
        <v>278</v>
      </c>
      <c r="D166" s="145" t="s">
        <v>124</v>
      </c>
      <c r="E166" s="146" t="s">
        <v>504</v>
      </c>
      <c r="F166" s="147" t="s">
        <v>505</v>
      </c>
      <c r="G166" s="148" t="s">
        <v>499</v>
      </c>
      <c r="H166" s="149">
        <v>1</v>
      </c>
      <c r="I166" s="150"/>
      <c r="J166" s="151">
        <f t="shared" si="10"/>
        <v>0</v>
      </c>
      <c r="K166" s="147" t="s">
        <v>1</v>
      </c>
      <c r="L166" s="34"/>
      <c r="M166" s="152" t="s">
        <v>1</v>
      </c>
      <c r="N166" s="153" t="s">
        <v>39</v>
      </c>
      <c r="O166" s="59"/>
      <c r="P166" s="154">
        <f t="shared" si="11"/>
        <v>0</v>
      </c>
      <c r="Q166" s="154">
        <v>0</v>
      </c>
      <c r="R166" s="154">
        <f t="shared" si="12"/>
        <v>0</v>
      </c>
      <c r="S166" s="154">
        <v>0</v>
      </c>
      <c r="T166" s="155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6" t="s">
        <v>128</v>
      </c>
      <c r="AT166" s="156" t="s">
        <v>124</v>
      </c>
      <c r="AU166" s="156" t="s">
        <v>138</v>
      </c>
      <c r="AY166" s="18" t="s">
        <v>121</v>
      </c>
      <c r="BE166" s="157">
        <f t="shared" si="14"/>
        <v>0</v>
      </c>
      <c r="BF166" s="157">
        <f t="shared" si="15"/>
        <v>0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8" t="s">
        <v>82</v>
      </c>
      <c r="BK166" s="157">
        <f t="shared" si="19"/>
        <v>0</v>
      </c>
      <c r="BL166" s="18" t="s">
        <v>128</v>
      </c>
      <c r="BM166" s="156" t="s">
        <v>506</v>
      </c>
    </row>
    <row r="167" spans="1:65" s="2" customFormat="1" ht="16.5" customHeight="1">
      <c r="A167" s="33"/>
      <c r="B167" s="144"/>
      <c r="C167" s="145" t="s">
        <v>282</v>
      </c>
      <c r="D167" s="145" t="s">
        <v>124</v>
      </c>
      <c r="E167" s="146" t="s">
        <v>507</v>
      </c>
      <c r="F167" s="147" t="s">
        <v>508</v>
      </c>
      <c r="G167" s="148" t="s">
        <v>127</v>
      </c>
      <c r="H167" s="149">
        <v>4</v>
      </c>
      <c r="I167" s="150"/>
      <c r="J167" s="151">
        <f t="shared" si="10"/>
        <v>0</v>
      </c>
      <c r="K167" s="147" t="s">
        <v>1</v>
      </c>
      <c r="L167" s="34"/>
      <c r="M167" s="152" t="s">
        <v>1</v>
      </c>
      <c r="N167" s="153" t="s">
        <v>39</v>
      </c>
      <c r="O167" s="59"/>
      <c r="P167" s="154">
        <f t="shared" si="11"/>
        <v>0</v>
      </c>
      <c r="Q167" s="154">
        <v>0</v>
      </c>
      <c r="R167" s="154">
        <f t="shared" si="12"/>
        <v>0</v>
      </c>
      <c r="S167" s="154">
        <v>0</v>
      </c>
      <c r="T167" s="155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6" t="s">
        <v>138</v>
      </c>
      <c r="AT167" s="156" t="s">
        <v>124</v>
      </c>
      <c r="AU167" s="156" t="s">
        <v>138</v>
      </c>
      <c r="AY167" s="18" t="s">
        <v>121</v>
      </c>
      <c r="BE167" s="157">
        <f t="shared" si="14"/>
        <v>0</v>
      </c>
      <c r="BF167" s="157">
        <f t="shared" si="15"/>
        <v>0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8" t="s">
        <v>82</v>
      </c>
      <c r="BK167" s="157">
        <f t="shared" si="19"/>
        <v>0</v>
      </c>
      <c r="BL167" s="18" t="s">
        <v>138</v>
      </c>
      <c r="BM167" s="156" t="s">
        <v>509</v>
      </c>
    </row>
    <row r="168" spans="1:65" s="2" customFormat="1" ht="16.5" customHeight="1">
      <c r="A168" s="33"/>
      <c r="B168" s="144"/>
      <c r="C168" s="145" t="s">
        <v>288</v>
      </c>
      <c r="D168" s="145" t="s">
        <v>124</v>
      </c>
      <c r="E168" s="146" t="s">
        <v>510</v>
      </c>
      <c r="F168" s="147" t="s">
        <v>511</v>
      </c>
      <c r="G168" s="148" t="s">
        <v>512</v>
      </c>
      <c r="H168" s="149">
        <v>1</v>
      </c>
      <c r="I168" s="150"/>
      <c r="J168" s="151">
        <f t="shared" si="10"/>
        <v>0</v>
      </c>
      <c r="K168" s="147" t="s">
        <v>1</v>
      </c>
      <c r="L168" s="34"/>
      <c r="M168" s="152" t="s">
        <v>1</v>
      </c>
      <c r="N168" s="153" t="s">
        <v>39</v>
      </c>
      <c r="O168" s="59"/>
      <c r="P168" s="154">
        <f t="shared" si="11"/>
        <v>0</v>
      </c>
      <c r="Q168" s="154">
        <v>0</v>
      </c>
      <c r="R168" s="154">
        <f t="shared" si="12"/>
        <v>0</v>
      </c>
      <c r="S168" s="154">
        <v>0</v>
      </c>
      <c r="T168" s="155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6" t="s">
        <v>128</v>
      </c>
      <c r="AT168" s="156" t="s">
        <v>124</v>
      </c>
      <c r="AU168" s="156" t="s">
        <v>138</v>
      </c>
      <c r="AY168" s="18" t="s">
        <v>121</v>
      </c>
      <c r="BE168" s="157">
        <f t="shared" si="14"/>
        <v>0</v>
      </c>
      <c r="BF168" s="157">
        <f t="shared" si="15"/>
        <v>0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8" t="s">
        <v>82</v>
      </c>
      <c r="BK168" s="157">
        <f t="shared" si="19"/>
        <v>0</v>
      </c>
      <c r="BL168" s="18" t="s">
        <v>128</v>
      </c>
      <c r="BM168" s="156" t="s">
        <v>513</v>
      </c>
    </row>
    <row r="169" spans="1:65" s="2" customFormat="1" ht="33" customHeight="1">
      <c r="A169" s="33"/>
      <c r="B169" s="144"/>
      <c r="C169" s="145" t="s">
        <v>292</v>
      </c>
      <c r="D169" s="145" t="s">
        <v>124</v>
      </c>
      <c r="E169" s="146" t="s">
        <v>514</v>
      </c>
      <c r="F169" s="147" t="s">
        <v>515</v>
      </c>
      <c r="G169" s="148" t="s">
        <v>145</v>
      </c>
      <c r="H169" s="149">
        <v>15</v>
      </c>
      <c r="I169" s="150"/>
      <c r="J169" s="151">
        <f t="shared" si="10"/>
        <v>0</v>
      </c>
      <c r="K169" s="147" t="s">
        <v>195</v>
      </c>
      <c r="L169" s="34"/>
      <c r="M169" s="152" t="s">
        <v>1</v>
      </c>
      <c r="N169" s="153" t="s">
        <v>39</v>
      </c>
      <c r="O169" s="59"/>
      <c r="P169" s="154">
        <f t="shared" si="11"/>
        <v>0</v>
      </c>
      <c r="Q169" s="154">
        <v>0</v>
      </c>
      <c r="R169" s="154">
        <f t="shared" si="12"/>
        <v>0</v>
      </c>
      <c r="S169" s="154">
        <v>0</v>
      </c>
      <c r="T169" s="155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6" t="s">
        <v>128</v>
      </c>
      <c r="AT169" s="156" t="s">
        <v>124</v>
      </c>
      <c r="AU169" s="156" t="s">
        <v>138</v>
      </c>
      <c r="AY169" s="18" t="s">
        <v>121</v>
      </c>
      <c r="BE169" s="157">
        <f t="shared" si="14"/>
        <v>0</v>
      </c>
      <c r="BF169" s="157">
        <f t="shared" si="15"/>
        <v>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8" t="s">
        <v>82</v>
      </c>
      <c r="BK169" s="157">
        <f t="shared" si="19"/>
        <v>0</v>
      </c>
      <c r="BL169" s="18" t="s">
        <v>128</v>
      </c>
      <c r="BM169" s="156" t="s">
        <v>516</v>
      </c>
    </row>
    <row r="170" spans="1:65" s="2" customFormat="1" ht="24.2" customHeight="1">
      <c r="A170" s="33"/>
      <c r="B170" s="144"/>
      <c r="C170" s="164" t="s">
        <v>297</v>
      </c>
      <c r="D170" s="164" t="s">
        <v>407</v>
      </c>
      <c r="E170" s="165" t="s">
        <v>517</v>
      </c>
      <c r="F170" s="166" t="s">
        <v>518</v>
      </c>
      <c r="G170" s="167" t="s">
        <v>145</v>
      </c>
      <c r="H170" s="168">
        <v>15</v>
      </c>
      <c r="I170" s="169"/>
      <c r="J170" s="170">
        <f t="shared" si="10"/>
        <v>0</v>
      </c>
      <c r="K170" s="147" t="s">
        <v>195</v>
      </c>
      <c r="L170" s="171"/>
      <c r="M170" s="172" t="s">
        <v>1</v>
      </c>
      <c r="N170" s="173" t="s">
        <v>39</v>
      </c>
      <c r="O170" s="59"/>
      <c r="P170" s="154">
        <f t="shared" si="11"/>
        <v>0</v>
      </c>
      <c r="Q170" s="154">
        <v>2.0999999999999999E-3</v>
      </c>
      <c r="R170" s="154">
        <f t="shared" si="12"/>
        <v>3.15E-2</v>
      </c>
      <c r="S170" s="154">
        <v>0</v>
      </c>
      <c r="T170" s="155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6" t="s">
        <v>258</v>
      </c>
      <c r="AT170" s="156" t="s">
        <v>407</v>
      </c>
      <c r="AU170" s="156" t="s">
        <v>138</v>
      </c>
      <c r="AY170" s="18" t="s">
        <v>121</v>
      </c>
      <c r="BE170" s="157">
        <f t="shared" si="14"/>
        <v>0</v>
      </c>
      <c r="BF170" s="157">
        <f t="shared" si="15"/>
        <v>0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8" t="s">
        <v>82</v>
      </c>
      <c r="BK170" s="157">
        <f t="shared" si="19"/>
        <v>0</v>
      </c>
      <c r="BL170" s="18" t="s">
        <v>128</v>
      </c>
      <c r="BM170" s="156" t="s">
        <v>519</v>
      </c>
    </row>
    <row r="171" spans="1:65" s="14" customFormat="1" ht="11.25">
      <c r="B171" s="184"/>
      <c r="D171" s="185" t="s">
        <v>520</v>
      </c>
      <c r="F171" s="186" t="s">
        <v>521</v>
      </c>
      <c r="H171" s="187">
        <v>15</v>
      </c>
      <c r="I171" s="188"/>
      <c r="L171" s="184"/>
      <c r="M171" s="189"/>
      <c r="N171" s="190"/>
      <c r="O171" s="190"/>
      <c r="P171" s="190"/>
      <c r="Q171" s="190"/>
      <c r="R171" s="190"/>
      <c r="S171" s="190"/>
      <c r="T171" s="191"/>
      <c r="AT171" s="192" t="s">
        <v>520</v>
      </c>
      <c r="AU171" s="192" t="s">
        <v>138</v>
      </c>
      <c r="AV171" s="14" t="s">
        <v>84</v>
      </c>
      <c r="AW171" s="14" t="s">
        <v>3</v>
      </c>
      <c r="AX171" s="14" t="s">
        <v>82</v>
      </c>
      <c r="AY171" s="192" t="s">
        <v>121</v>
      </c>
    </row>
    <row r="172" spans="1:65" s="2" customFormat="1" ht="24.2" customHeight="1">
      <c r="A172" s="33"/>
      <c r="B172" s="144"/>
      <c r="C172" s="145" t="s">
        <v>301</v>
      </c>
      <c r="D172" s="145" t="s">
        <v>124</v>
      </c>
      <c r="E172" s="146" t="s">
        <v>522</v>
      </c>
      <c r="F172" s="147" t="s">
        <v>523</v>
      </c>
      <c r="G172" s="148" t="s">
        <v>145</v>
      </c>
      <c r="H172" s="149">
        <v>15</v>
      </c>
      <c r="I172" s="150"/>
      <c r="J172" s="151">
        <f>ROUND(I172*H172,2)</f>
        <v>0</v>
      </c>
      <c r="K172" s="147" t="s">
        <v>195</v>
      </c>
      <c r="L172" s="34"/>
      <c r="M172" s="152" t="s">
        <v>1</v>
      </c>
      <c r="N172" s="153" t="s">
        <v>39</v>
      </c>
      <c r="O172" s="59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6" t="s">
        <v>128</v>
      </c>
      <c r="AT172" s="156" t="s">
        <v>124</v>
      </c>
      <c r="AU172" s="156" t="s">
        <v>138</v>
      </c>
      <c r="AY172" s="18" t="s">
        <v>121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8" t="s">
        <v>82</v>
      </c>
      <c r="BK172" s="157">
        <f>ROUND(I172*H172,2)</f>
        <v>0</v>
      </c>
      <c r="BL172" s="18" t="s">
        <v>128</v>
      </c>
      <c r="BM172" s="156" t="s">
        <v>524</v>
      </c>
    </row>
    <row r="173" spans="1:65" s="2" customFormat="1" ht="21.75" customHeight="1">
      <c r="A173" s="33"/>
      <c r="B173" s="144"/>
      <c r="C173" s="164" t="s">
        <v>305</v>
      </c>
      <c r="D173" s="164" t="s">
        <v>407</v>
      </c>
      <c r="E173" s="165" t="s">
        <v>525</v>
      </c>
      <c r="F173" s="166" t="s">
        <v>526</v>
      </c>
      <c r="G173" s="167" t="s">
        <v>145</v>
      </c>
      <c r="H173" s="168">
        <v>15</v>
      </c>
      <c r="I173" s="169"/>
      <c r="J173" s="170">
        <f>ROUND(I173*H173,2)</f>
        <v>0</v>
      </c>
      <c r="K173" s="147" t="s">
        <v>195</v>
      </c>
      <c r="L173" s="171"/>
      <c r="M173" s="172" t="s">
        <v>1</v>
      </c>
      <c r="N173" s="173" t="s">
        <v>39</v>
      </c>
      <c r="O173" s="59"/>
      <c r="P173" s="154">
        <f>O173*H173</f>
        <v>0</v>
      </c>
      <c r="Q173" s="154">
        <v>7.5000000000000002E-4</v>
      </c>
      <c r="R173" s="154">
        <f>Q173*H173</f>
        <v>1.125E-2</v>
      </c>
      <c r="S173" s="154">
        <v>0</v>
      </c>
      <c r="T173" s="15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6" t="s">
        <v>258</v>
      </c>
      <c r="AT173" s="156" t="s">
        <v>407</v>
      </c>
      <c r="AU173" s="156" t="s">
        <v>138</v>
      </c>
      <c r="AY173" s="18" t="s">
        <v>121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8" t="s">
        <v>82</v>
      </c>
      <c r="BK173" s="157">
        <f>ROUND(I173*H173,2)</f>
        <v>0</v>
      </c>
      <c r="BL173" s="18" t="s">
        <v>128</v>
      </c>
      <c r="BM173" s="156" t="s">
        <v>527</v>
      </c>
    </row>
    <row r="174" spans="1:65" s="14" customFormat="1" ht="11.25">
      <c r="B174" s="184"/>
      <c r="D174" s="185" t="s">
        <v>520</v>
      </c>
      <c r="F174" s="186" t="s">
        <v>521</v>
      </c>
      <c r="H174" s="187">
        <v>15</v>
      </c>
      <c r="I174" s="188"/>
      <c r="L174" s="184"/>
      <c r="M174" s="189"/>
      <c r="N174" s="190"/>
      <c r="O174" s="190"/>
      <c r="P174" s="190"/>
      <c r="Q174" s="190"/>
      <c r="R174" s="190"/>
      <c r="S174" s="190"/>
      <c r="T174" s="191"/>
      <c r="AT174" s="192" t="s">
        <v>520</v>
      </c>
      <c r="AU174" s="192" t="s">
        <v>138</v>
      </c>
      <c r="AV174" s="14" t="s">
        <v>84</v>
      </c>
      <c r="AW174" s="14" t="s">
        <v>3</v>
      </c>
      <c r="AX174" s="14" t="s">
        <v>82</v>
      </c>
      <c r="AY174" s="192" t="s">
        <v>121</v>
      </c>
    </row>
    <row r="175" spans="1:65" s="2" customFormat="1" ht="24.2" customHeight="1">
      <c r="A175" s="33"/>
      <c r="B175" s="144"/>
      <c r="C175" s="145" t="s">
        <v>309</v>
      </c>
      <c r="D175" s="145" t="s">
        <v>124</v>
      </c>
      <c r="E175" s="146" t="s">
        <v>528</v>
      </c>
      <c r="F175" s="147" t="s">
        <v>529</v>
      </c>
      <c r="G175" s="148" t="s">
        <v>127</v>
      </c>
      <c r="H175" s="149">
        <v>1</v>
      </c>
      <c r="I175" s="150"/>
      <c r="J175" s="151">
        <f>ROUND(I175*H175,2)</f>
        <v>0</v>
      </c>
      <c r="K175" s="147" t="s">
        <v>195</v>
      </c>
      <c r="L175" s="34"/>
      <c r="M175" s="152" t="s">
        <v>1</v>
      </c>
      <c r="N175" s="153" t="s">
        <v>39</v>
      </c>
      <c r="O175" s="59"/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6" t="s">
        <v>128</v>
      </c>
      <c r="AT175" s="156" t="s">
        <v>124</v>
      </c>
      <c r="AU175" s="156" t="s">
        <v>138</v>
      </c>
      <c r="AY175" s="18" t="s">
        <v>121</v>
      </c>
      <c r="BE175" s="157">
        <f>IF(N175="základní",J175,0)</f>
        <v>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8" t="s">
        <v>82</v>
      </c>
      <c r="BK175" s="157">
        <f>ROUND(I175*H175,2)</f>
        <v>0</v>
      </c>
      <c r="BL175" s="18" t="s">
        <v>128</v>
      </c>
      <c r="BM175" s="156" t="s">
        <v>530</v>
      </c>
    </row>
    <row r="176" spans="1:65" s="2" customFormat="1" ht="33" customHeight="1">
      <c r="A176" s="33"/>
      <c r="B176" s="144"/>
      <c r="C176" s="164" t="s">
        <v>313</v>
      </c>
      <c r="D176" s="164" t="s">
        <v>407</v>
      </c>
      <c r="E176" s="165" t="s">
        <v>531</v>
      </c>
      <c r="F176" s="166" t="s">
        <v>532</v>
      </c>
      <c r="G176" s="167" t="s">
        <v>127</v>
      </c>
      <c r="H176" s="168">
        <v>2</v>
      </c>
      <c r="I176" s="169"/>
      <c r="J176" s="170">
        <f>ROUND(I176*H176,2)</f>
        <v>0</v>
      </c>
      <c r="K176" s="147" t="s">
        <v>195</v>
      </c>
      <c r="L176" s="171"/>
      <c r="M176" s="172" t="s">
        <v>1</v>
      </c>
      <c r="N176" s="173" t="s">
        <v>39</v>
      </c>
      <c r="O176" s="59"/>
      <c r="P176" s="154">
        <f>O176*H176</f>
        <v>0</v>
      </c>
      <c r="Q176" s="154">
        <v>2.0000000000000001E-4</v>
      </c>
      <c r="R176" s="154">
        <f>Q176*H176</f>
        <v>4.0000000000000002E-4</v>
      </c>
      <c r="S176" s="154">
        <v>0</v>
      </c>
      <c r="T176" s="15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6" t="s">
        <v>258</v>
      </c>
      <c r="AT176" s="156" t="s">
        <v>407</v>
      </c>
      <c r="AU176" s="156" t="s">
        <v>138</v>
      </c>
      <c r="AY176" s="18" t="s">
        <v>121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8" t="s">
        <v>82</v>
      </c>
      <c r="BK176" s="157">
        <f>ROUND(I176*H176,2)</f>
        <v>0</v>
      </c>
      <c r="BL176" s="18" t="s">
        <v>128</v>
      </c>
      <c r="BM176" s="156" t="s">
        <v>533</v>
      </c>
    </row>
    <row r="177" spans="1:65" s="14" customFormat="1" ht="11.25">
      <c r="B177" s="184"/>
      <c r="D177" s="185" t="s">
        <v>520</v>
      </c>
      <c r="F177" s="186" t="s">
        <v>534</v>
      </c>
      <c r="H177" s="187">
        <v>2</v>
      </c>
      <c r="I177" s="188"/>
      <c r="L177" s="184"/>
      <c r="M177" s="189"/>
      <c r="N177" s="190"/>
      <c r="O177" s="190"/>
      <c r="P177" s="190"/>
      <c r="Q177" s="190"/>
      <c r="R177" s="190"/>
      <c r="S177" s="190"/>
      <c r="T177" s="191"/>
      <c r="AT177" s="192" t="s">
        <v>520</v>
      </c>
      <c r="AU177" s="192" t="s">
        <v>138</v>
      </c>
      <c r="AV177" s="14" t="s">
        <v>84</v>
      </c>
      <c r="AW177" s="14" t="s">
        <v>3</v>
      </c>
      <c r="AX177" s="14" t="s">
        <v>82</v>
      </c>
      <c r="AY177" s="192" t="s">
        <v>121</v>
      </c>
    </row>
    <row r="178" spans="1:65" s="2" customFormat="1" ht="24.2" customHeight="1">
      <c r="A178" s="33"/>
      <c r="B178" s="144"/>
      <c r="C178" s="164" t="s">
        <v>317</v>
      </c>
      <c r="D178" s="164" t="s">
        <v>407</v>
      </c>
      <c r="E178" s="165" t="s">
        <v>535</v>
      </c>
      <c r="F178" s="166" t="s">
        <v>536</v>
      </c>
      <c r="G178" s="167" t="s">
        <v>537</v>
      </c>
      <c r="H178" s="168">
        <v>2</v>
      </c>
      <c r="I178" s="169"/>
      <c r="J178" s="170">
        <f>ROUND(I178*H178,2)</f>
        <v>0</v>
      </c>
      <c r="K178" s="147" t="s">
        <v>195</v>
      </c>
      <c r="L178" s="171"/>
      <c r="M178" s="172" t="s">
        <v>1</v>
      </c>
      <c r="N178" s="173" t="s">
        <v>39</v>
      </c>
      <c r="O178" s="59"/>
      <c r="P178" s="154">
        <f>O178*H178</f>
        <v>0</v>
      </c>
      <c r="Q178" s="154">
        <v>5.0000000000000002E-5</v>
      </c>
      <c r="R178" s="154">
        <f>Q178*H178</f>
        <v>1E-4</v>
      </c>
      <c r="S178" s="154">
        <v>0</v>
      </c>
      <c r="T178" s="15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6" t="s">
        <v>258</v>
      </c>
      <c r="AT178" s="156" t="s">
        <v>407</v>
      </c>
      <c r="AU178" s="156" t="s">
        <v>138</v>
      </c>
      <c r="AY178" s="18" t="s">
        <v>121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8" t="s">
        <v>82</v>
      </c>
      <c r="BK178" s="157">
        <f>ROUND(I178*H178,2)</f>
        <v>0</v>
      </c>
      <c r="BL178" s="18" t="s">
        <v>128</v>
      </c>
      <c r="BM178" s="156" t="s">
        <v>538</v>
      </c>
    </row>
    <row r="179" spans="1:65" s="2" customFormat="1" ht="21.75" customHeight="1">
      <c r="A179" s="33"/>
      <c r="B179" s="144"/>
      <c r="C179" s="145" t="s">
        <v>321</v>
      </c>
      <c r="D179" s="145" t="s">
        <v>124</v>
      </c>
      <c r="E179" s="146" t="s">
        <v>539</v>
      </c>
      <c r="F179" s="147" t="s">
        <v>540</v>
      </c>
      <c r="G179" s="148" t="s">
        <v>145</v>
      </c>
      <c r="H179" s="149">
        <v>15</v>
      </c>
      <c r="I179" s="150"/>
      <c r="J179" s="151">
        <f>ROUND(I179*H179,2)</f>
        <v>0</v>
      </c>
      <c r="K179" s="147" t="s">
        <v>195</v>
      </c>
      <c r="L179" s="34"/>
      <c r="M179" s="152" t="s">
        <v>1</v>
      </c>
      <c r="N179" s="153" t="s">
        <v>39</v>
      </c>
      <c r="O179" s="59"/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6" t="s">
        <v>128</v>
      </c>
      <c r="AT179" s="156" t="s">
        <v>124</v>
      </c>
      <c r="AU179" s="156" t="s">
        <v>138</v>
      </c>
      <c r="AY179" s="18" t="s">
        <v>121</v>
      </c>
      <c r="BE179" s="157">
        <f>IF(N179="základní",J179,0)</f>
        <v>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8" t="s">
        <v>82</v>
      </c>
      <c r="BK179" s="157">
        <f>ROUND(I179*H179,2)</f>
        <v>0</v>
      </c>
      <c r="BL179" s="18" t="s">
        <v>128</v>
      </c>
      <c r="BM179" s="156" t="s">
        <v>541</v>
      </c>
    </row>
    <row r="180" spans="1:65" s="2" customFormat="1" ht="24.2" customHeight="1">
      <c r="A180" s="33"/>
      <c r="B180" s="144"/>
      <c r="C180" s="164" t="s">
        <v>325</v>
      </c>
      <c r="D180" s="164" t="s">
        <v>407</v>
      </c>
      <c r="E180" s="165" t="s">
        <v>542</v>
      </c>
      <c r="F180" s="166" t="s">
        <v>543</v>
      </c>
      <c r="G180" s="167" t="s">
        <v>145</v>
      </c>
      <c r="H180" s="168">
        <v>15</v>
      </c>
      <c r="I180" s="169"/>
      <c r="J180" s="170">
        <f>ROUND(I180*H180,2)</f>
        <v>0</v>
      </c>
      <c r="K180" s="147" t="s">
        <v>195</v>
      </c>
      <c r="L180" s="171"/>
      <c r="M180" s="172" t="s">
        <v>1</v>
      </c>
      <c r="N180" s="173" t="s">
        <v>39</v>
      </c>
      <c r="O180" s="59"/>
      <c r="P180" s="154">
        <f>O180*H180</f>
        <v>0</v>
      </c>
      <c r="Q180" s="154">
        <v>1.2E-4</v>
      </c>
      <c r="R180" s="154">
        <f>Q180*H180</f>
        <v>1.8E-3</v>
      </c>
      <c r="S180" s="154">
        <v>0</v>
      </c>
      <c r="T180" s="15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6" t="s">
        <v>258</v>
      </c>
      <c r="AT180" s="156" t="s">
        <v>407</v>
      </c>
      <c r="AU180" s="156" t="s">
        <v>138</v>
      </c>
      <c r="AY180" s="18" t="s">
        <v>121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8" t="s">
        <v>82</v>
      </c>
      <c r="BK180" s="157">
        <f>ROUND(I180*H180,2)</f>
        <v>0</v>
      </c>
      <c r="BL180" s="18" t="s">
        <v>128</v>
      </c>
      <c r="BM180" s="156" t="s">
        <v>544</v>
      </c>
    </row>
    <row r="181" spans="1:65" s="13" customFormat="1" ht="20.85" customHeight="1">
      <c r="B181" s="174"/>
      <c r="D181" s="175" t="s">
        <v>73</v>
      </c>
      <c r="E181" s="175" t="s">
        <v>545</v>
      </c>
      <c r="F181" s="175" t="s">
        <v>546</v>
      </c>
      <c r="I181" s="176"/>
      <c r="J181" s="177">
        <f>BK181</f>
        <v>0</v>
      </c>
      <c r="L181" s="174"/>
      <c r="M181" s="178"/>
      <c r="N181" s="179"/>
      <c r="O181" s="179"/>
      <c r="P181" s="180">
        <f>P182+SUM(P183:P187)</f>
        <v>0</v>
      </c>
      <c r="Q181" s="179"/>
      <c r="R181" s="180">
        <f>R182+SUM(R183:R187)</f>
        <v>3.7292500000000006E-2</v>
      </c>
      <c r="S181" s="179"/>
      <c r="T181" s="181">
        <f>T182+SUM(T183:T187)</f>
        <v>0</v>
      </c>
      <c r="AR181" s="175" t="s">
        <v>84</v>
      </c>
      <c r="AT181" s="182" t="s">
        <v>73</v>
      </c>
      <c r="AU181" s="182" t="s">
        <v>138</v>
      </c>
      <c r="AY181" s="175" t="s">
        <v>121</v>
      </c>
      <c r="BK181" s="183">
        <f>BK182+SUM(BK183:BK187)</f>
        <v>0</v>
      </c>
    </row>
    <row r="182" spans="1:65" s="2" customFormat="1" ht="24.2" customHeight="1">
      <c r="A182" s="33"/>
      <c r="B182" s="144"/>
      <c r="C182" s="145" t="s">
        <v>329</v>
      </c>
      <c r="D182" s="145" t="s">
        <v>124</v>
      </c>
      <c r="E182" s="146" t="s">
        <v>547</v>
      </c>
      <c r="F182" s="147" t="s">
        <v>548</v>
      </c>
      <c r="G182" s="148" t="s">
        <v>127</v>
      </c>
      <c r="H182" s="149">
        <v>1</v>
      </c>
      <c r="I182" s="150"/>
      <c r="J182" s="151">
        <f>ROUND(I182*H182,2)</f>
        <v>0</v>
      </c>
      <c r="K182" s="147" t="s">
        <v>195</v>
      </c>
      <c r="L182" s="34"/>
      <c r="M182" s="152" t="s">
        <v>1</v>
      </c>
      <c r="N182" s="153" t="s">
        <v>39</v>
      </c>
      <c r="O182" s="59"/>
      <c r="P182" s="154">
        <f>O182*H182</f>
        <v>0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6" t="s">
        <v>128</v>
      </c>
      <c r="AT182" s="156" t="s">
        <v>124</v>
      </c>
      <c r="AU182" s="156" t="s">
        <v>142</v>
      </c>
      <c r="AY182" s="18" t="s">
        <v>121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8" t="s">
        <v>82</v>
      </c>
      <c r="BK182" s="157">
        <f>ROUND(I182*H182,2)</f>
        <v>0</v>
      </c>
      <c r="BL182" s="18" t="s">
        <v>128</v>
      </c>
      <c r="BM182" s="156" t="s">
        <v>549</v>
      </c>
    </row>
    <row r="183" spans="1:65" s="2" customFormat="1" ht="24.2" customHeight="1">
      <c r="A183" s="33"/>
      <c r="B183" s="144"/>
      <c r="C183" s="164" t="s">
        <v>333</v>
      </c>
      <c r="D183" s="164" t="s">
        <v>407</v>
      </c>
      <c r="E183" s="165" t="s">
        <v>550</v>
      </c>
      <c r="F183" s="166" t="s">
        <v>551</v>
      </c>
      <c r="G183" s="167" t="s">
        <v>127</v>
      </c>
      <c r="H183" s="168">
        <v>1</v>
      </c>
      <c r="I183" s="169"/>
      <c r="J183" s="170">
        <f>ROUND(I183*H183,2)</f>
        <v>0</v>
      </c>
      <c r="K183" s="147" t="s">
        <v>195</v>
      </c>
      <c r="L183" s="171"/>
      <c r="M183" s="172" t="s">
        <v>1</v>
      </c>
      <c r="N183" s="173" t="s">
        <v>39</v>
      </c>
      <c r="O183" s="59"/>
      <c r="P183" s="154">
        <f>O183*H183</f>
        <v>0</v>
      </c>
      <c r="Q183" s="154">
        <v>4.0000000000000002E-4</v>
      </c>
      <c r="R183" s="154">
        <f>Q183*H183</f>
        <v>4.0000000000000002E-4</v>
      </c>
      <c r="S183" s="154">
        <v>0</v>
      </c>
      <c r="T183" s="15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6" t="s">
        <v>258</v>
      </c>
      <c r="AT183" s="156" t="s">
        <v>407</v>
      </c>
      <c r="AU183" s="156" t="s">
        <v>142</v>
      </c>
      <c r="AY183" s="18" t="s">
        <v>121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8" t="s">
        <v>82</v>
      </c>
      <c r="BK183" s="157">
        <f>ROUND(I183*H183,2)</f>
        <v>0</v>
      </c>
      <c r="BL183" s="18" t="s">
        <v>128</v>
      </c>
      <c r="BM183" s="156" t="s">
        <v>552</v>
      </c>
    </row>
    <row r="184" spans="1:65" s="2" customFormat="1" ht="37.9" customHeight="1">
      <c r="A184" s="33"/>
      <c r="B184" s="144"/>
      <c r="C184" s="145" t="s">
        <v>337</v>
      </c>
      <c r="D184" s="145" t="s">
        <v>124</v>
      </c>
      <c r="E184" s="146" t="s">
        <v>553</v>
      </c>
      <c r="F184" s="147" t="s">
        <v>554</v>
      </c>
      <c r="G184" s="148" t="s">
        <v>127</v>
      </c>
      <c r="H184" s="149">
        <v>1</v>
      </c>
      <c r="I184" s="150"/>
      <c r="J184" s="151">
        <f>ROUND(I184*H184,2)</f>
        <v>0</v>
      </c>
      <c r="K184" s="147" t="s">
        <v>195</v>
      </c>
      <c r="L184" s="34"/>
      <c r="M184" s="152" t="s">
        <v>1</v>
      </c>
      <c r="N184" s="153" t="s">
        <v>39</v>
      </c>
      <c r="O184" s="59"/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6" t="s">
        <v>128</v>
      </c>
      <c r="AT184" s="156" t="s">
        <v>124</v>
      </c>
      <c r="AU184" s="156" t="s">
        <v>142</v>
      </c>
      <c r="AY184" s="18" t="s">
        <v>121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8" t="s">
        <v>82</v>
      </c>
      <c r="BK184" s="157">
        <f>ROUND(I184*H184,2)</f>
        <v>0</v>
      </c>
      <c r="BL184" s="18" t="s">
        <v>128</v>
      </c>
      <c r="BM184" s="156" t="s">
        <v>555</v>
      </c>
    </row>
    <row r="185" spans="1:65" s="2" customFormat="1" ht="24.2" customHeight="1">
      <c r="A185" s="33"/>
      <c r="B185" s="144"/>
      <c r="C185" s="164" t="s">
        <v>341</v>
      </c>
      <c r="D185" s="164" t="s">
        <v>407</v>
      </c>
      <c r="E185" s="165" t="s">
        <v>556</v>
      </c>
      <c r="F185" s="166" t="s">
        <v>557</v>
      </c>
      <c r="G185" s="167" t="s">
        <v>127</v>
      </c>
      <c r="H185" s="168">
        <v>1</v>
      </c>
      <c r="I185" s="169"/>
      <c r="J185" s="170">
        <f>ROUND(I185*H185,2)</f>
        <v>0</v>
      </c>
      <c r="K185" s="147" t="s">
        <v>195</v>
      </c>
      <c r="L185" s="171"/>
      <c r="M185" s="172" t="s">
        <v>1</v>
      </c>
      <c r="N185" s="173" t="s">
        <v>39</v>
      </c>
      <c r="O185" s="59"/>
      <c r="P185" s="154">
        <f>O185*H185</f>
        <v>0</v>
      </c>
      <c r="Q185" s="154">
        <v>2.0000000000000001E-4</v>
      </c>
      <c r="R185" s="154">
        <f>Q185*H185</f>
        <v>2.0000000000000001E-4</v>
      </c>
      <c r="S185" s="154">
        <v>0</v>
      </c>
      <c r="T185" s="15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6" t="s">
        <v>258</v>
      </c>
      <c r="AT185" s="156" t="s">
        <v>407</v>
      </c>
      <c r="AU185" s="156" t="s">
        <v>142</v>
      </c>
      <c r="AY185" s="18" t="s">
        <v>121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8" t="s">
        <v>82</v>
      </c>
      <c r="BK185" s="157">
        <f>ROUND(I185*H185,2)</f>
        <v>0</v>
      </c>
      <c r="BL185" s="18" t="s">
        <v>128</v>
      </c>
      <c r="BM185" s="156" t="s">
        <v>558</v>
      </c>
    </row>
    <row r="186" spans="1:65" s="2" customFormat="1" ht="37.9" customHeight="1">
      <c r="A186" s="33"/>
      <c r="B186" s="144"/>
      <c r="C186" s="145" t="s">
        <v>345</v>
      </c>
      <c r="D186" s="145" t="s">
        <v>124</v>
      </c>
      <c r="E186" s="146" t="s">
        <v>559</v>
      </c>
      <c r="F186" s="147" t="s">
        <v>560</v>
      </c>
      <c r="G186" s="148" t="s">
        <v>145</v>
      </c>
      <c r="H186" s="149">
        <v>0.5</v>
      </c>
      <c r="I186" s="150"/>
      <c r="J186" s="151">
        <f>ROUND(I186*H186,2)</f>
        <v>0</v>
      </c>
      <c r="K186" s="147" t="s">
        <v>195</v>
      </c>
      <c r="L186" s="34"/>
      <c r="M186" s="152" t="s">
        <v>1</v>
      </c>
      <c r="N186" s="153" t="s">
        <v>39</v>
      </c>
      <c r="O186" s="59"/>
      <c r="P186" s="154">
        <f>O186*H186</f>
        <v>0</v>
      </c>
      <c r="Q186" s="154">
        <v>1.665E-3</v>
      </c>
      <c r="R186" s="154">
        <f>Q186*H186</f>
        <v>8.3250000000000002E-4</v>
      </c>
      <c r="S186" s="154">
        <v>0</v>
      </c>
      <c r="T186" s="15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6" t="s">
        <v>128</v>
      </c>
      <c r="AT186" s="156" t="s">
        <v>124</v>
      </c>
      <c r="AU186" s="156" t="s">
        <v>142</v>
      </c>
      <c r="AY186" s="18" t="s">
        <v>121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8" t="s">
        <v>82</v>
      </c>
      <c r="BK186" s="157">
        <f>ROUND(I186*H186,2)</f>
        <v>0</v>
      </c>
      <c r="BL186" s="18" t="s">
        <v>128</v>
      </c>
      <c r="BM186" s="156" t="s">
        <v>561</v>
      </c>
    </row>
    <row r="187" spans="1:65" s="13" customFormat="1" ht="20.85" customHeight="1">
      <c r="B187" s="174"/>
      <c r="D187" s="175" t="s">
        <v>73</v>
      </c>
      <c r="E187" s="175" t="s">
        <v>562</v>
      </c>
      <c r="F187" s="175" t="s">
        <v>563</v>
      </c>
      <c r="I187" s="176"/>
      <c r="J187" s="177">
        <f>BK187</f>
        <v>0</v>
      </c>
      <c r="L187" s="174"/>
      <c r="M187" s="178"/>
      <c r="N187" s="179"/>
      <c r="O187" s="179"/>
      <c r="P187" s="180">
        <f>SUM(P188:P192)</f>
        <v>0</v>
      </c>
      <c r="Q187" s="179"/>
      <c r="R187" s="180">
        <f>SUM(R188:R192)</f>
        <v>3.5860000000000003E-2</v>
      </c>
      <c r="S187" s="179"/>
      <c r="T187" s="181">
        <f>SUM(T188:T192)</f>
        <v>0</v>
      </c>
      <c r="AR187" s="175" t="s">
        <v>84</v>
      </c>
      <c r="AT187" s="182" t="s">
        <v>73</v>
      </c>
      <c r="AU187" s="182" t="s">
        <v>142</v>
      </c>
      <c r="AY187" s="175" t="s">
        <v>121</v>
      </c>
      <c r="BK187" s="183">
        <f>SUM(BK188:BK192)</f>
        <v>0</v>
      </c>
    </row>
    <row r="188" spans="1:65" s="2" customFormat="1" ht="16.5" customHeight="1">
      <c r="A188" s="33"/>
      <c r="B188" s="144"/>
      <c r="C188" s="145" t="s">
        <v>349</v>
      </c>
      <c r="D188" s="145" t="s">
        <v>124</v>
      </c>
      <c r="E188" s="146" t="s">
        <v>564</v>
      </c>
      <c r="F188" s="147" t="s">
        <v>565</v>
      </c>
      <c r="G188" s="148" t="s">
        <v>566</v>
      </c>
      <c r="H188" s="149">
        <v>45</v>
      </c>
      <c r="I188" s="150"/>
      <c r="J188" s="151">
        <f>ROUND(I188*H188,2)</f>
        <v>0</v>
      </c>
      <c r="K188" s="147" t="s">
        <v>1</v>
      </c>
      <c r="L188" s="34"/>
      <c r="M188" s="152" t="s">
        <v>1</v>
      </c>
      <c r="N188" s="153" t="s">
        <v>39</v>
      </c>
      <c r="O188" s="59"/>
      <c r="P188" s="154">
        <f>O188*H188</f>
        <v>0</v>
      </c>
      <c r="Q188" s="154">
        <v>4.4999999999999999E-4</v>
      </c>
      <c r="R188" s="154">
        <f>Q188*H188</f>
        <v>2.0250000000000001E-2</v>
      </c>
      <c r="S188" s="154">
        <v>0</v>
      </c>
      <c r="T188" s="15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6" t="s">
        <v>128</v>
      </c>
      <c r="AT188" s="156" t="s">
        <v>124</v>
      </c>
      <c r="AU188" s="156" t="s">
        <v>147</v>
      </c>
      <c r="AY188" s="18" t="s">
        <v>121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8" t="s">
        <v>82</v>
      </c>
      <c r="BK188" s="157">
        <f>ROUND(I188*H188,2)</f>
        <v>0</v>
      </c>
      <c r="BL188" s="18" t="s">
        <v>128</v>
      </c>
      <c r="BM188" s="156" t="s">
        <v>567</v>
      </c>
    </row>
    <row r="189" spans="1:65" s="2" customFormat="1" ht="16.5" customHeight="1">
      <c r="A189" s="33"/>
      <c r="B189" s="144"/>
      <c r="C189" s="145" t="s">
        <v>353</v>
      </c>
      <c r="D189" s="145" t="s">
        <v>124</v>
      </c>
      <c r="E189" s="146" t="s">
        <v>568</v>
      </c>
      <c r="F189" s="147" t="s">
        <v>569</v>
      </c>
      <c r="G189" s="148" t="s">
        <v>570</v>
      </c>
      <c r="H189" s="149">
        <v>20</v>
      </c>
      <c r="I189" s="150"/>
      <c r="J189" s="151">
        <f>ROUND(I189*H189,2)</f>
        <v>0</v>
      </c>
      <c r="K189" s="147" t="s">
        <v>1</v>
      </c>
      <c r="L189" s="34"/>
      <c r="M189" s="152" t="s">
        <v>1</v>
      </c>
      <c r="N189" s="153" t="s">
        <v>39</v>
      </c>
      <c r="O189" s="59"/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6" t="s">
        <v>128</v>
      </c>
      <c r="AT189" s="156" t="s">
        <v>124</v>
      </c>
      <c r="AU189" s="156" t="s">
        <v>147</v>
      </c>
      <c r="AY189" s="18" t="s">
        <v>121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8" t="s">
        <v>82</v>
      </c>
      <c r="BK189" s="157">
        <f>ROUND(I189*H189,2)</f>
        <v>0</v>
      </c>
      <c r="BL189" s="18" t="s">
        <v>128</v>
      </c>
      <c r="BM189" s="156" t="s">
        <v>571</v>
      </c>
    </row>
    <row r="190" spans="1:65" s="2" customFormat="1" ht="16.5" customHeight="1">
      <c r="A190" s="33"/>
      <c r="B190" s="144"/>
      <c r="C190" s="145" t="s">
        <v>357</v>
      </c>
      <c r="D190" s="145" t="s">
        <v>124</v>
      </c>
      <c r="E190" s="146" t="s">
        <v>572</v>
      </c>
      <c r="F190" s="147" t="s">
        <v>573</v>
      </c>
      <c r="G190" s="148" t="s">
        <v>512</v>
      </c>
      <c r="H190" s="149">
        <v>1</v>
      </c>
      <c r="I190" s="150"/>
      <c r="J190" s="151">
        <f>ROUND(I190*H190,2)</f>
        <v>0</v>
      </c>
      <c r="K190" s="147" t="s">
        <v>1</v>
      </c>
      <c r="L190" s="34"/>
      <c r="M190" s="152" t="s">
        <v>1</v>
      </c>
      <c r="N190" s="153" t="s">
        <v>39</v>
      </c>
      <c r="O190" s="59"/>
      <c r="P190" s="154">
        <f>O190*H190</f>
        <v>0</v>
      </c>
      <c r="Q190" s="154">
        <v>2.5000000000000001E-4</v>
      </c>
      <c r="R190" s="154">
        <f>Q190*H190</f>
        <v>2.5000000000000001E-4</v>
      </c>
      <c r="S190" s="154">
        <v>0</v>
      </c>
      <c r="T190" s="15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6" t="s">
        <v>128</v>
      </c>
      <c r="AT190" s="156" t="s">
        <v>124</v>
      </c>
      <c r="AU190" s="156" t="s">
        <v>147</v>
      </c>
      <c r="AY190" s="18" t="s">
        <v>121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8" t="s">
        <v>82</v>
      </c>
      <c r="BK190" s="157">
        <f>ROUND(I190*H190,2)</f>
        <v>0</v>
      </c>
      <c r="BL190" s="18" t="s">
        <v>128</v>
      </c>
      <c r="BM190" s="156" t="s">
        <v>574</v>
      </c>
    </row>
    <row r="191" spans="1:65" s="2" customFormat="1" ht="24.2" customHeight="1">
      <c r="A191" s="33"/>
      <c r="B191" s="144"/>
      <c r="C191" s="145" t="s">
        <v>361</v>
      </c>
      <c r="D191" s="145" t="s">
        <v>124</v>
      </c>
      <c r="E191" s="146" t="s">
        <v>575</v>
      </c>
      <c r="F191" s="147" t="s">
        <v>576</v>
      </c>
      <c r="G191" s="148" t="s">
        <v>512</v>
      </c>
      <c r="H191" s="149">
        <v>1</v>
      </c>
      <c r="I191" s="150"/>
      <c r="J191" s="151">
        <f>ROUND(I191*H191,2)</f>
        <v>0</v>
      </c>
      <c r="K191" s="147" t="s">
        <v>1</v>
      </c>
      <c r="L191" s="34"/>
      <c r="M191" s="152" t="s">
        <v>1</v>
      </c>
      <c r="N191" s="153" t="s">
        <v>39</v>
      </c>
      <c r="O191" s="59"/>
      <c r="P191" s="154">
        <f>O191*H191</f>
        <v>0</v>
      </c>
      <c r="Q191" s="154">
        <v>1.536E-2</v>
      </c>
      <c r="R191" s="154">
        <f>Q191*H191</f>
        <v>1.536E-2</v>
      </c>
      <c r="S191" s="154">
        <v>0</v>
      </c>
      <c r="T191" s="15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6" t="s">
        <v>128</v>
      </c>
      <c r="AT191" s="156" t="s">
        <v>124</v>
      </c>
      <c r="AU191" s="156" t="s">
        <v>147</v>
      </c>
      <c r="AY191" s="18" t="s">
        <v>121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8" t="s">
        <v>82</v>
      </c>
      <c r="BK191" s="157">
        <f>ROUND(I191*H191,2)</f>
        <v>0</v>
      </c>
      <c r="BL191" s="18" t="s">
        <v>128</v>
      </c>
      <c r="BM191" s="156" t="s">
        <v>577</v>
      </c>
    </row>
    <row r="192" spans="1:65" s="2" customFormat="1" ht="24.2" customHeight="1">
      <c r="A192" s="33"/>
      <c r="B192" s="144"/>
      <c r="C192" s="145" t="s">
        <v>365</v>
      </c>
      <c r="D192" s="145" t="s">
        <v>124</v>
      </c>
      <c r="E192" s="146" t="s">
        <v>578</v>
      </c>
      <c r="F192" s="147" t="s">
        <v>579</v>
      </c>
      <c r="G192" s="148" t="s">
        <v>150</v>
      </c>
      <c r="H192" s="149">
        <v>7.133</v>
      </c>
      <c r="I192" s="150"/>
      <c r="J192" s="151">
        <f>ROUND(I192*H192,2)</f>
        <v>0</v>
      </c>
      <c r="K192" s="147" t="s">
        <v>195</v>
      </c>
      <c r="L192" s="34"/>
      <c r="M192" s="152" t="s">
        <v>1</v>
      </c>
      <c r="N192" s="153" t="s">
        <v>39</v>
      </c>
      <c r="O192" s="59"/>
      <c r="P192" s="154">
        <f>O192*H192</f>
        <v>0</v>
      </c>
      <c r="Q192" s="154">
        <v>0</v>
      </c>
      <c r="R192" s="154">
        <f>Q192*H192</f>
        <v>0</v>
      </c>
      <c r="S192" s="154">
        <v>0</v>
      </c>
      <c r="T192" s="15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6" t="s">
        <v>128</v>
      </c>
      <c r="AT192" s="156" t="s">
        <v>124</v>
      </c>
      <c r="AU192" s="156" t="s">
        <v>147</v>
      </c>
      <c r="AY192" s="18" t="s">
        <v>121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8" t="s">
        <v>82</v>
      </c>
      <c r="BK192" s="157">
        <f>ROUND(I192*H192,2)</f>
        <v>0</v>
      </c>
      <c r="BL192" s="18" t="s">
        <v>128</v>
      </c>
      <c r="BM192" s="156" t="s">
        <v>580</v>
      </c>
    </row>
    <row r="193" spans="1:65" s="12" customFormat="1" ht="25.9" customHeight="1">
      <c r="B193" s="131"/>
      <c r="D193" s="132" t="s">
        <v>73</v>
      </c>
      <c r="E193" s="133" t="s">
        <v>373</v>
      </c>
      <c r="F193" s="133" t="s">
        <v>374</v>
      </c>
      <c r="I193" s="134"/>
      <c r="J193" s="135">
        <f>BK193</f>
        <v>0</v>
      </c>
      <c r="L193" s="131"/>
      <c r="M193" s="136"/>
      <c r="N193" s="137"/>
      <c r="O193" s="137"/>
      <c r="P193" s="138">
        <f>SUM(P194:P195)</f>
        <v>0</v>
      </c>
      <c r="Q193" s="137"/>
      <c r="R193" s="138">
        <f>SUM(R194:R195)</f>
        <v>0</v>
      </c>
      <c r="S193" s="137"/>
      <c r="T193" s="139">
        <f>SUM(T194:T195)</f>
        <v>0</v>
      </c>
      <c r="AR193" s="132" t="s">
        <v>138</v>
      </c>
      <c r="AT193" s="140" t="s">
        <v>73</v>
      </c>
      <c r="AU193" s="140" t="s">
        <v>74</v>
      </c>
      <c r="AY193" s="132" t="s">
        <v>121</v>
      </c>
      <c r="BK193" s="141">
        <f>SUM(BK194:BK195)</f>
        <v>0</v>
      </c>
    </row>
    <row r="194" spans="1:65" s="2" customFormat="1" ht="37.9" customHeight="1">
      <c r="A194" s="33"/>
      <c r="B194" s="144"/>
      <c r="C194" s="145" t="s">
        <v>369</v>
      </c>
      <c r="D194" s="145" t="s">
        <v>124</v>
      </c>
      <c r="E194" s="146" t="s">
        <v>581</v>
      </c>
      <c r="F194" s="147" t="s">
        <v>582</v>
      </c>
      <c r="G194" s="148" t="s">
        <v>378</v>
      </c>
      <c r="H194" s="149">
        <v>30</v>
      </c>
      <c r="I194" s="150"/>
      <c r="J194" s="151">
        <f>ROUND(I194*H194,2)</f>
        <v>0</v>
      </c>
      <c r="K194" s="147" t="s">
        <v>195</v>
      </c>
      <c r="L194" s="34"/>
      <c r="M194" s="152" t="s">
        <v>1</v>
      </c>
      <c r="N194" s="153" t="s">
        <v>39</v>
      </c>
      <c r="O194" s="59"/>
      <c r="P194" s="154">
        <f>O194*H194</f>
        <v>0</v>
      </c>
      <c r="Q194" s="154">
        <v>0</v>
      </c>
      <c r="R194" s="154">
        <f>Q194*H194</f>
        <v>0</v>
      </c>
      <c r="S194" s="154">
        <v>0</v>
      </c>
      <c r="T194" s="15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6" t="s">
        <v>379</v>
      </c>
      <c r="AT194" s="156" t="s">
        <v>124</v>
      </c>
      <c r="AU194" s="156" t="s">
        <v>82</v>
      </c>
      <c r="AY194" s="18" t="s">
        <v>121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8" t="s">
        <v>82</v>
      </c>
      <c r="BK194" s="157">
        <f>ROUND(I194*H194,2)</f>
        <v>0</v>
      </c>
      <c r="BL194" s="18" t="s">
        <v>379</v>
      </c>
      <c r="BM194" s="156" t="s">
        <v>583</v>
      </c>
    </row>
    <row r="195" spans="1:65" s="2" customFormat="1" ht="37.9" customHeight="1">
      <c r="A195" s="33"/>
      <c r="B195" s="144"/>
      <c r="C195" s="145" t="s">
        <v>375</v>
      </c>
      <c r="D195" s="145" t="s">
        <v>124</v>
      </c>
      <c r="E195" s="146" t="s">
        <v>584</v>
      </c>
      <c r="F195" s="147" t="s">
        <v>585</v>
      </c>
      <c r="G195" s="148" t="s">
        <v>378</v>
      </c>
      <c r="H195" s="149">
        <v>30</v>
      </c>
      <c r="I195" s="150"/>
      <c r="J195" s="151">
        <f>ROUND(I195*H195,2)</f>
        <v>0</v>
      </c>
      <c r="K195" s="147" t="s">
        <v>195</v>
      </c>
      <c r="L195" s="34"/>
      <c r="M195" s="152" t="s">
        <v>1</v>
      </c>
      <c r="N195" s="153" t="s">
        <v>39</v>
      </c>
      <c r="O195" s="59"/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6" t="s">
        <v>379</v>
      </c>
      <c r="AT195" s="156" t="s">
        <v>124</v>
      </c>
      <c r="AU195" s="156" t="s">
        <v>82</v>
      </c>
      <c r="AY195" s="18" t="s">
        <v>121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8" t="s">
        <v>82</v>
      </c>
      <c r="BK195" s="157">
        <f>ROUND(I195*H195,2)</f>
        <v>0</v>
      </c>
      <c r="BL195" s="18" t="s">
        <v>379</v>
      </c>
      <c r="BM195" s="156" t="s">
        <v>586</v>
      </c>
    </row>
    <row r="196" spans="1:65" s="12" customFormat="1" ht="25.9" customHeight="1">
      <c r="B196" s="131"/>
      <c r="D196" s="132" t="s">
        <v>73</v>
      </c>
      <c r="E196" s="133" t="s">
        <v>587</v>
      </c>
      <c r="F196" s="133" t="s">
        <v>588</v>
      </c>
      <c r="I196" s="134"/>
      <c r="J196" s="135">
        <f>BK196</f>
        <v>0</v>
      </c>
      <c r="L196" s="131"/>
      <c r="M196" s="136"/>
      <c r="N196" s="137"/>
      <c r="O196" s="137"/>
      <c r="P196" s="138">
        <f>P197</f>
        <v>0</v>
      </c>
      <c r="Q196" s="137"/>
      <c r="R196" s="138">
        <f>R197</f>
        <v>0</v>
      </c>
      <c r="S196" s="137"/>
      <c r="T196" s="139">
        <f>T197</f>
        <v>0</v>
      </c>
      <c r="AR196" s="132" t="s">
        <v>142</v>
      </c>
      <c r="AT196" s="140" t="s">
        <v>73</v>
      </c>
      <c r="AU196" s="140" t="s">
        <v>74</v>
      </c>
      <c r="AY196" s="132" t="s">
        <v>121</v>
      </c>
      <c r="BK196" s="141">
        <f>BK197</f>
        <v>0</v>
      </c>
    </row>
    <row r="197" spans="1:65" s="12" customFormat="1" ht="22.9" customHeight="1">
      <c r="B197" s="131"/>
      <c r="D197" s="132" t="s">
        <v>73</v>
      </c>
      <c r="E197" s="142" t="s">
        <v>589</v>
      </c>
      <c r="F197" s="142" t="s">
        <v>590</v>
      </c>
      <c r="I197" s="134"/>
      <c r="J197" s="143">
        <f>BK197</f>
        <v>0</v>
      </c>
      <c r="L197" s="131"/>
      <c r="M197" s="136"/>
      <c r="N197" s="137"/>
      <c r="O197" s="137"/>
      <c r="P197" s="138">
        <f>P198</f>
        <v>0</v>
      </c>
      <c r="Q197" s="137"/>
      <c r="R197" s="138">
        <f>R198</f>
        <v>0</v>
      </c>
      <c r="S197" s="137"/>
      <c r="T197" s="139">
        <f>T198</f>
        <v>0</v>
      </c>
      <c r="AR197" s="132" t="s">
        <v>142</v>
      </c>
      <c r="AT197" s="140" t="s">
        <v>73</v>
      </c>
      <c r="AU197" s="140" t="s">
        <v>82</v>
      </c>
      <c r="AY197" s="132" t="s">
        <v>121</v>
      </c>
      <c r="BK197" s="141">
        <f>BK198</f>
        <v>0</v>
      </c>
    </row>
    <row r="198" spans="1:65" s="2" customFormat="1" ht="24.2" customHeight="1">
      <c r="A198" s="33"/>
      <c r="B198" s="144"/>
      <c r="C198" s="145" t="s">
        <v>591</v>
      </c>
      <c r="D198" s="145" t="s">
        <v>124</v>
      </c>
      <c r="E198" s="146" t="s">
        <v>592</v>
      </c>
      <c r="F198" s="147" t="s">
        <v>593</v>
      </c>
      <c r="G198" s="148" t="s">
        <v>127</v>
      </c>
      <c r="H198" s="149">
        <v>15</v>
      </c>
      <c r="I198" s="150"/>
      <c r="J198" s="151">
        <f>ROUND(I198*H198,2)</f>
        <v>0</v>
      </c>
      <c r="K198" s="147" t="s">
        <v>195</v>
      </c>
      <c r="L198" s="34"/>
      <c r="M198" s="158" t="s">
        <v>1</v>
      </c>
      <c r="N198" s="159" t="s">
        <v>39</v>
      </c>
      <c r="O198" s="160"/>
      <c r="P198" s="161">
        <f>O198*H198</f>
        <v>0</v>
      </c>
      <c r="Q198" s="161">
        <v>0</v>
      </c>
      <c r="R198" s="161">
        <f>Q198*H198</f>
        <v>0</v>
      </c>
      <c r="S198" s="161">
        <v>0</v>
      </c>
      <c r="T198" s="16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6" t="s">
        <v>594</v>
      </c>
      <c r="AT198" s="156" t="s">
        <v>124</v>
      </c>
      <c r="AU198" s="156" t="s">
        <v>84</v>
      </c>
      <c r="AY198" s="18" t="s">
        <v>121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8" t="s">
        <v>82</v>
      </c>
      <c r="BK198" s="157">
        <f>ROUND(I198*H198,2)</f>
        <v>0</v>
      </c>
      <c r="BL198" s="18" t="s">
        <v>594</v>
      </c>
      <c r="BM198" s="156" t="s">
        <v>595</v>
      </c>
    </row>
    <row r="199" spans="1:65" s="2" customFormat="1" ht="6.95" customHeight="1">
      <c r="A199" s="33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34"/>
      <c r="M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</row>
  </sheetData>
  <autoFilter ref="C124:K198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5"/>
  <sheetViews>
    <sheetView showGridLines="0" workbookViewId="0">
      <selection activeCell="K264" sqref="K26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8" t="s">
        <v>90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1:46" s="1" customFormat="1" ht="24.95" customHeight="1">
      <c r="B4" s="21"/>
      <c r="D4" s="22" t="s">
        <v>91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47" t="str">
        <f>'Rekapitulace stavby'!K6</f>
        <v>Vestavba družiny do 3.NP</v>
      </c>
      <c r="F7" s="248"/>
      <c r="G7" s="248"/>
      <c r="H7" s="248"/>
      <c r="L7" s="21"/>
    </row>
    <row r="8" spans="1:46" s="2" customFormat="1" ht="12" customHeight="1">
      <c r="A8" s="33"/>
      <c r="B8" s="34"/>
      <c r="C8" s="33"/>
      <c r="D8" s="28" t="s">
        <v>92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7" t="s">
        <v>596</v>
      </c>
      <c r="F9" s="249"/>
      <c r="G9" s="249"/>
      <c r="H9" s="24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23. 10. 2023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0" t="str">
        <f>'Rekapitulace stavby'!E14</f>
        <v>Vyplň údaj</v>
      </c>
      <c r="F18" s="211"/>
      <c r="G18" s="211"/>
      <c r="H18" s="211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16" t="s">
        <v>1</v>
      </c>
      <c r="F27" s="216"/>
      <c r="G27" s="216"/>
      <c r="H27" s="21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34</v>
      </c>
      <c r="E30" s="33"/>
      <c r="F30" s="33"/>
      <c r="G30" s="33"/>
      <c r="H30" s="33"/>
      <c r="I30" s="33"/>
      <c r="J30" s="72">
        <f>ROUND(J127,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38</v>
      </c>
      <c r="E33" s="28" t="s">
        <v>39</v>
      </c>
      <c r="F33" s="100">
        <f>ROUND((SUM(BE127:BE264)),  2)</f>
        <v>0</v>
      </c>
      <c r="G33" s="33"/>
      <c r="H33" s="33"/>
      <c r="I33" s="101">
        <v>0.21</v>
      </c>
      <c r="J33" s="100">
        <f>ROUND(((SUM(BE127:BE264))*I33),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40</v>
      </c>
      <c r="F34" s="100">
        <f>ROUND((SUM(BF127:BF264)),  2)</f>
        <v>0</v>
      </c>
      <c r="G34" s="33"/>
      <c r="H34" s="33"/>
      <c r="I34" s="101">
        <v>0.15</v>
      </c>
      <c r="J34" s="100">
        <f>ROUND(((SUM(BF127:BF264))*I34),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41</v>
      </c>
      <c r="F35" s="100">
        <f>ROUND((SUM(BG127:BG264)),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42</v>
      </c>
      <c r="F36" s="100">
        <f>ROUND((SUM(BH127:BH264)),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43</v>
      </c>
      <c r="F37" s="100">
        <f>ROUND((SUM(BI127:BI264)),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44</v>
      </c>
      <c r="E39" s="61"/>
      <c r="F39" s="61"/>
      <c r="G39" s="104" t="s">
        <v>45</v>
      </c>
      <c r="H39" s="105" t="s">
        <v>46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08" t="s">
        <v>50</v>
      </c>
      <c r="G61" s="46" t="s">
        <v>49</v>
      </c>
      <c r="H61" s="36"/>
      <c r="I61" s="36"/>
      <c r="J61" s="10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08" t="s">
        <v>50</v>
      </c>
      <c r="G76" s="46" t="s">
        <v>49</v>
      </c>
      <c r="H76" s="36"/>
      <c r="I76" s="36"/>
      <c r="J76" s="10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7" t="str">
        <f>E7</f>
        <v>Vestavba družiny do 3.NP</v>
      </c>
      <c r="F85" s="248"/>
      <c r="G85" s="248"/>
      <c r="H85" s="24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92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7" t="str">
        <f>E9</f>
        <v>ZTi - Zdravotní technika</v>
      </c>
      <c r="F87" s="249"/>
      <c r="G87" s="249"/>
      <c r="H87" s="24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Vrchlabí, Krkonošská č.p. 272</v>
      </c>
      <c r="G89" s="33"/>
      <c r="H89" s="33"/>
      <c r="I89" s="28" t="s">
        <v>22</v>
      </c>
      <c r="J89" s="56" t="str">
        <f>IF(J12="","",J12)</f>
        <v>23. 10. 2023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95</v>
      </c>
      <c r="D94" s="102"/>
      <c r="E94" s="102"/>
      <c r="F94" s="102"/>
      <c r="G94" s="102"/>
      <c r="H94" s="102"/>
      <c r="I94" s="102"/>
      <c r="J94" s="111" t="s">
        <v>96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97</v>
      </c>
      <c r="D96" s="33"/>
      <c r="E96" s="33"/>
      <c r="F96" s="33"/>
      <c r="G96" s="33"/>
      <c r="H96" s="33"/>
      <c r="I96" s="33"/>
      <c r="J96" s="72">
        <f>J127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98</v>
      </c>
    </row>
    <row r="97" spans="1:31" s="9" customFormat="1" ht="24.95" customHeight="1">
      <c r="B97" s="113"/>
      <c r="D97" s="114" t="s">
        <v>597</v>
      </c>
      <c r="E97" s="115"/>
      <c r="F97" s="115"/>
      <c r="G97" s="115"/>
      <c r="H97" s="115"/>
      <c r="I97" s="115"/>
      <c r="J97" s="116">
        <f>J128</f>
        <v>0</v>
      </c>
      <c r="L97" s="113"/>
    </row>
    <row r="98" spans="1:31" s="10" customFormat="1" ht="19.899999999999999" customHeight="1">
      <c r="B98" s="117"/>
      <c r="D98" s="118" t="s">
        <v>598</v>
      </c>
      <c r="E98" s="119"/>
      <c r="F98" s="119"/>
      <c r="G98" s="119"/>
      <c r="H98" s="119"/>
      <c r="I98" s="119"/>
      <c r="J98" s="120">
        <f>J129</f>
        <v>0</v>
      </c>
      <c r="L98" s="117"/>
    </row>
    <row r="99" spans="1:31" s="10" customFormat="1" ht="19.899999999999999" customHeight="1">
      <c r="B99" s="117"/>
      <c r="D99" s="118" t="s">
        <v>599</v>
      </c>
      <c r="E99" s="119"/>
      <c r="F99" s="119"/>
      <c r="G99" s="119"/>
      <c r="H99" s="119"/>
      <c r="I99" s="119"/>
      <c r="J99" s="120">
        <f>J153</f>
        <v>0</v>
      </c>
      <c r="L99" s="117"/>
    </row>
    <row r="100" spans="1:31" s="10" customFormat="1" ht="19.899999999999999" customHeight="1">
      <c r="B100" s="117"/>
      <c r="D100" s="118" t="s">
        <v>600</v>
      </c>
      <c r="E100" s="119"/>
      <c r="F100" s="119"/>
      <c r="G100" s="119"/>
      <c r="H100" s="119"/>
      <c r="I100" s="119"/>
      <c r="J100" s="120">
        <f>J162</f>
        <v>0</v>
      </c>
      <c r="L100" s="117"/>
    </row>
    <row r="101" spans="1:31" s="9" customFormat="1" ht="24.95" customHeight="1">
      <c r="B101" s="113"/>
      <c r="D101" s="114" t="s">
        <v>99</v>
      </c>
      <c r="E101" s="115"/>
      <c r="F101" s="115"/>
      <c r="G101" s="115"/>
      <c r="H101" s="115"/>
      <c r="I101" s="115"/>
      <c r="J101" s="116">
        <f>J180</f>
        <v>0</v>
      </c>
      <c r="L101" s="113"/>
    </row>
    <row r="102" spans="1:31" s="10" customFormat="1" ht="19.899999999999999" customHeight="1">
      <c r="B102" s="117"/>
      <c r="D102" s="118" t="s">
        <v>601</v>
      </c>
      <c r="E102" s="119"/>
      <c r="F102" s="119"/>
      <c r="G102" s="119"/>
      <c r="H102" s="119"/>
      <c r="I102" s="119"/>
      <c r="J102" s="120">
        <f>J181</f>
        <v>0</v>
      </c>
      <c r="L102" s="117"/>
    </row>
    <row r="103" spans="1:31" s="10" customFormat="1" ht="19.899999999999999" customHeight="1">
      <c r="B103" s="117"/>
      <c r="D103" s="118" t="s">
        <v>602</v>
      </c>
      <c r="E103" s="119"/>
      <c r="F103" s="119"/>
      <c r="G103" s="119"/>
      <c r="H103" s="119"/>
      <c r="I103" s="119"/>
      <c r="J103" s="120">
        <f>J202</f>
        <v>0</v>
      </c>
      <c r="L103" s="117"/>
    </row>
    <row r="104" spans="1:31" s="10" customFormat="1" ht="19.899999999999999" customHeight="1">
      <c r="B104" s="117"/>
      <c r="D104" s="118" t="s">
        <v>603</v>
      </c>
      <c r="E104" s="119"/>
      <c r="F104" s="119"/>
      <c r="G104" s="119"/>
      <c r="H104" s="119"/>
      <c r="I104" s="119"/>
      <c r="J104" s="120">
        <f>J221</f>
        <v>0</v>
      </c>
      <c r="L104" s="117"/>
    </row>
    <row r="105" spans="1:31" s="10" customFormat="1" ht="19.899999999999999" customHeight="1">
      <c r="B105" s="117"/>
      <c r="D105" s="118" t="s">
        <v>604</v>
      </c>
      <c r="E105" s="119"/>
      <c r="F105" s="119"/>
      <c r="G105" s="119"/>
      <c r="H105" s="119"/>
      <c r="I105" s="119"/>
      <c r="J105" s="120">
        <f>J235</f>
        <v>0</v>
      </c>
      <c r="L105" s="117"/>
    </row>
    <row r="106" spans="1:31" s="10" customFormat="1" ht="19.899999999999999" customHeight="1">
      <c r="B106" s="117"/>
      <c r="D106" s="118" t="s">
        <v>605</v>
      </c>
      <c r="E106" s="119"/>
      <c r="F106" s="119"/>
      <c r="G106" s="119"/>
      <c r="H106" s="119"/>
      <c r="I106" s="119"/>
      <c r="J106" s="120">
        <f>J259</f>
        <v>0</v>
      </c>
      <c r="L106" s="117"/>
    </row>
    <row r="107" spans="1:31" s="9" customFormat="1" ht="24.95" customHeight="1">
      <c r="B107" s="113"/>
      <c r="D107" s="114" t="s">
        <v>105</v>
      </c>
      <c r="E107" s="115"/>
      <c r="F107" s="115"/>
      <c r="G107" s="115"/>
      <c r="H107" s="115"/>
      <c r="I107" s="115"/>
      <c r="J107" s="116">
        <f>J263</f>
        <v>0</v>
      </c>
      <c r="L107" s="113"/>
    </row>
    <row r="108" spans="1:31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106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3"/>
      <c r="D117" s="33"/>
      <c r="E117" s="247" t="str">
        <f>E7</f>
        <v>Vestavba družiny do 3.NP</v>
      </c>
      <c r="F117" s="248"/>
      <c r="G117" s="248"/>
      <c r="H117" s="248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92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27" t="str">
        <f>E9</f>
        <v>ZTi - Zdravotní technika</v>
      </c>
      <c r="F119" s="249"/>
      <c r="G119" s="249"/>
      <c r="H119" s="24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3"/>
      <c r="E121" s="33"/>
      <c r="F121" s="26" t="str">
        <f>F12</f>
        <v>Vrchlabí, Krkonošská č.p. 272</v>
      </c>
      <c r="G121" s="33"/>
      <c r="H121" s="33"/>
      <c r="I121" s="28" t="s">
        <v>22</v>
      </c>
      <c r="J121" s="56" t="str">
        <f>IF(J12="","",J12)</f>
        <v>23. 10. 2023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24</v>
      </c>
      <c r="D123" s="33"/>
      <c r="E123" s="33"/>
      <c r="F123" s="26" t="str">
        <f>E15</f>
        <v xml:space="preserve"> </v>
      </c>
      <c r="G123" s="33"/>
      <c r="H123" s="33"/>
      <c r="I123" s="28" t="s">
        <v>30</v>
      </c>
      <c r="J123" s="31" t="str">
        <f>E21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28</v>
      </c>
      <c r="D124" s="33"/>
      <c r="E124" s="33"/>
      <c r="F124" s="26" t="str">
        <f>IF(E18="","",E18)</f>
        <v>Vyplň údaj</v>
      </c>
      <c r="G124" s="33"/>
      <c r="H124" s="33"/>
      <c r="I124" s="28" t="s">
        <v>32</v>
      </c>
      <c r="J124" s="31" t="str">
        <f>E24</f>
        <v xml:space="preserve"> 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1"/>
      <c r="B126" s="122"/>
      <c r="C126" s="123" t="s">
        <v>107</v>
      </c>
      <c r="D126" s="124" t="s">
        <v>59</v>
      </c>
      <c r="E126" s="124" t="s">
        <v>55</v>
      </c>
      <c r="F126" s="124" t="s">
        <v>56</v>
      </c>
      <c r="G126" s="124" t="s">
        <v>108</v>
      </c>
      <c r="H126" s="124" t="s">
        <v>109</v>
      </c>
      <c r="I126" s="124" t="s">
        <v>110</v>
      </c>
      <c r="J126" s="124" t="s">
        <v>96</v>
      </c>
      <c r="K126" s="125" t="s">
        <v>111</v>
      </c>
      <c r="L126" s="126"/>
      <c r="M126" s="63" t="s">
        <v>1</v>
      </c>
      <c r="N126" s="64" t="s">
        <v>38</v>
      </c>
      <c r="O126" s="64" t="s">
        <v>112</v>
      </c>
      <c r="P126" s="64" t="s">
        <v>113</v>
      </c>
      <c r="Q126" s="64" t="s">
        <v>114</v>
      </c>
      <c r="R126" s="64" t="s">
        <v>115</v>
      </c>
      <c r="S126" s="64" t="s">
        <v>116</v>
      </c>
      <c r="T126" s="65" t="s">
        <v>117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</row>
    <row r="127" spans="1:63" s="2" customFormat="1" ht="22.9" customHeight="1">
      <c r="A127" s="33"/>
      <c r="B127" s="34"/>
      <c r="C127" s="70" t="s">
        <v>118</v>
      </c>
      <c r="D127" s="33"/>
      <c r="E127" s="33"/>
      <c r="F127" s="33"/>
      <c r="G127" s="33"/>
      <c r="H127" s="33"/>
      <c r="I127" s="33"/>
      <c r="J127" s="127">
        <f>BK127</f>
        <v>0</v>
      </c>
      <c r="K127" s="33"/>
      <c r="L127" s="34"/>
      <c r="M127" s="66"/>
      <c r="N127" s="57"/>
      <c r="O127" s="67"/>
      <c r="P127" s="128">
        <f>P128+P180+P263</f>
        <v>0</v>
      </c>
      <c r="Q127" s="67"/>
      <c r="R127" s="128">
        <f>R128+R180+R263</f>
        <v>22.205678874100002</v>
      </c>
      <c r="S127" s="67"/>
      <c r="T127" s="129">
        <f>T128+T180+T263</f>
        <v>0.27981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73</v>
      </c>
      <c r="AU127" s="18" t="s">
        <v>98</v>
      </c>
      <c r="BK127" s="130">
        <f>BK128+BK180+BK263</f>
        <v>0</v>
      </c>
    </row>
    <row r="128" spans="1:63" s="12" customFormat="1" ht="25.9" customHeight="1">
      <c r="B128" s="131"/>
      <c r="D128" s="132" t="s">
        <v>73</v>
      </c>
      <c r="E128" s="133" t="s">
        <v>606</v>
      </c>
      <c r="F128" s="133" t="s">
        <v>607</v>
      </c>
      <c r="I128" s="134"/>
      <c r="J128" s="135">
        <f>BK128</f>
        <v>0</v>
      </c>
      <c r="L128" s="131"/>
      <c r="M128" s="136"/>
      <c r="N128" s="137"/>
      <c r="O128" s="137"/>
      <c r="P128" s="138">
        <f>P129+P153+P162</f>
        <v>0</v>
      </c>
      <c r="Q128" s="137"/>
      <c r="R128" s="138">
        <f>R129+R153+R162</f>
        <v>20.709004</v>
      </c>
      <c r="S128" s="137"/>
      <c r="T128" s="139">
        <f>T129+T153+T162</f>
        <v>0</v>
      </c>
      <c r="AR128" s="132" t="s">
        <v>82</v>
      </c>
      <c r="AT128" s="140" t="s">
        <v>73</v>
      </c>
      <c r="AU128" s="140" t="s">
        <v>74</v>
      </c>
      <c r="AY128" s="132" t="s">
        <v>121</v>
      </c>
      <c r="BK128" s="141">
        <f>BK129+BK153+BK162</f>
        <v>0</v>
      </c>
    </row>
    <row r="129" spans="1:65" s="12" customFormat="1" ht="22.9" customHeight="1">
      <c r="B129" s="131"/>
      <c r="D129" s="132" t="s">
        <v>73</v>
      </c>
      <c r="E129" s="142" t="s">
        <v>82</v>
      </c>
      <c r="F129" s="142" t="s">
        <v>608</v>
      </c>
      <c r="I129" s="134"/>
      <c r="J129" s="143">
        <f>BK129</f>
        <v>0</v>
      </c>
      <c r="L129" s="131"/>
      <c r="M129" s="136"/>
      <c r="N129" s="137"/>
      <c r="O129" s="137"/>
      <c r="P129" s="138">
        <f>SUM(P130:P152)</f>
        <v>0</v>
      </c>
      <c r="Q129" s="137"/>
      <c r="R129" s="138">
        <f>SUM(R130:R152)</f>
        <v>0</v>
      </c>
      <c r="S129" s="137"/>
      <c r="T129" s="139">
        <f>SUM(T130:T152)</f>
        <v>0</v>
      </c>
      <c r="AR129" s="132" t="s">
        <v>82</v>
      </c>
      <c r="AT129" s="140" t="s">
        <v>73</v>
      </c>
      <c r="AU129" s="140" t="s">
        <v>82</v>
      </c>
      <c r="AY129" s="132" t="s">
        <v>121</v>
      </c>
      <c r="BK129" s="141">
        <f>SUM(BK130:BK152)</f>
        <v>0</v>
      </c>
    </row>
    <row r="130" spans="1:65" s="2" customFormat="1" ht="44.25" customHeight="1">
      <c r="A130" s="33"/>
      <c r="B130" s="144"/>
      <c r="C130" s="145" t="s">
        <v>82</v>
      </c>
      <c r="D130" s="145" t="s">
        <v>124</v>
      </c>
      <c r="E130" s="146" t="s">
        <v>609</v>
      </c>
      <c r="F130" s="147" t="s">
        <v>610</v>
      </c>
      <c r="G130" s="148" t="s">
        <v>611</v>
      </c>
      <c r="H130" s="149">
        <v>13.2</v>
      </c>
      <c r="I130" s="150"/>
      <c r="J130" s="151">
        <f>ROUND(I130*H130,2)</f>
        <v>0</v>
      </c>
      <c r="K130" s="147" t="s">
        <v>1</v>
      </c>
      <c r="L130" s="34"/>
      <c r="M130" s="152" t="s">
        <v>1</v>
      </c>
      <c r="N130" s="153" t="s">
        <v>39</v>
      </c>
      <c r="O130" s="59"/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6" t="s">
        <v>138</v>
      </c>
      <c r="AT130" s="156" t="s">
        <v>124</v>
      </c>
      <c r="AU130" s="156" t="s">
        <v>84</v>
      </c>
      <c r="AY130" s="18" t="s">
        <v>121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8" t="s">
        <v>82</v>
      </c>
      <c r="BK130" s="157">
        <f>ROUND(I130*H130,2)</f>
        <v>0</v>
      </c>
      <c r="BL130" s="18" t="s">
        <v>138</v>
      </c>
      <c r="BM130" s="156" t="s">
        <v>612</v>
      </c>
    </row>
    <row r="131" spans="1:65" s="14" customFormat="1" ht="11.25">
      <c r="B131" s="184"/>
      <c r="D131" s="185" t="s">
        <v>520</v>
      </c>
      <c r="E131" s="192" t="s">
        <v>1</v>
      </c>
      <c r="F131" s="186" t="s">
        <v>613</v>
      </c>
      <c r="H131" s="187">
        <v>10.8</v>
      </c>
      <c r="I131" s="188"/>
      <c r="L131" s="184"/>
      <c r="M131" s="189"/>
      <c r="N131" s="190"/>
      <c r="O131" s="190"/>
      <c r="P131" s="190"/>
      <c r="Q131" s="190"/>
      <c r="R131" s="190"/>
      <c r="S131" s="190"/>
      <c r="T131" s="191"/>
      <c r="AT131" s="192" t="s">
        <v>520</v>
      </c>
      <c r="AU131" s="192" t="s">
        <v>84</v>
      </c>
      <c r="AV131" s="14" t="s">
        <v>84</v>
      </c>
      <c r="AW131" s="14" t="s">
        <v>31</v>
      </c>
      <c r="AX131" s="14" t="s">
        <v>74</v>
      </c>
      <c r="AY131" s="192" t="s">
        <v>121</v>
      </c>
    </row>
    <row r="132" spans="1:65" s="14" customFormat="1" ht="11.25">
      <c r="B132" s="184"/>
      <c r="D132" s="185" t="s">
        <v>520</v>
      </c>
      <c r="E132" s="192" t="s">
        <v>1</v>
      </c>
      <c r="F132" s="186" t="s">
        <v>614</v>
      </c>
      <c r="H132" s="187">
        <v>2.4</v>
      </c>
      <c r="I132" s="188"/>
      <c r="L132" s="184"/>
      <c r="M132" s="189"/>
      <c r="N132" s="190"/>
      <c r="O132" s="190"/>
      <c r="P132" s="190"/>
      <c r="Q132" s="190"/>
      <c r="R132" s="190"/>
      <c r="S132" s="190"/>
      <c r="T132" s="191"/>
      <c r="AT132" s="192" t="s">
        <v>520</v>
      </c>
      <c r="AU132" s="192" t="s">
        <v>84</v>
      </c>
      <c r="AV132" s="14" t="s">
        <v>84</v>
      </c>
      <c r="AW132" s="14" t="s">
        <v>31</v>
      </c>
      <c r="AX132" s="14" t="s">
        <v>74</v>
      </c>
      <c r="AY132" s="192" t="s">
        <v>121</v>
      </c>
    </row>
    <row r="133" spans="1:65" s="15" customFormat="1" ht="11.25">
      <c r="B133" s="193"/>
      <c r="D133" s="185" t="s">
        <v>520</v>
      </c>
      <c r="E133" s="194" t="s">
        <v>1</v>
      </c>
      <c r="F133" s="195" t="s">
        <v>615</v>
      </c>
      <c r="H133" s="196">
        <v>13.200000000000001</v>
      </c>
      <c r="I133" s="197"/>
      <c r="L133" s="193"/>
      <c r="M133" s="198"/>
      <c r="N133" s="199"/>
      <c r="O133" s="199"/>
      <c r="P133" s="199"/>
      <c r="Q133" s="199"/>
      <c r="R133" s="199"/>
      <c r="S133" s="199"/>
      <c r="T133" s="200"/>
      <c r="AT133" s="194" t="s">
        <v>520</v>
      </c>
      <c r="AU133" s="194" t="s">
        <v>84</v>
      </c>
      <c r="AV133" s="15" t="s">
        <v>138</v>
      </c>
      <c r="AW133" s="15" t="s">
        <v>31</v>
      </c>
      <c r="AX133" s="15" t="s">
        <v>82</v>
      </c>
      <c r="AY133" s="194" t="s">
        <v>121</v>
      </c>
    </row>
    <row r="134" spans="1:65" s="2" customFormat="1" ht="37.9" customHeight="1">
      <c r="A134" s="33"/>
      <c r="B134" s="144"/>
      <c r="C134" s="145" t="s">
        <v>84</v>
      </c>
      <c r="D134" s="145" t="s">
        <v>124</v>
      </c>
      <c r="E134" s="146" t="s">
        <v>616</v>
      </c>
      <c r="F134" s="147" t="s">
        <v>617</v>
      </c>
      <c r="G134" s="148" t="s">
        <v>611</v>
      </c>
      <c r="H134" s="149">
        <v>3.6</v>
      </c>
      <c r="I134" s="150"/>
      <c r="J134" s="151">
        <f>ROUND(I134*H134,2)</f>
        <v>0</v>
      </c>
      <c r="K134" s="147" t="s">
        <v>1</v>
      </c>
      <c r="L134" s="34"/>
      <c r="M134" s="152" t="s">
        <v>1</v>
      </c>
      <c r="N134" s="153" t="s">
        <v>39</v>
      </c>
      <c r="O134" s="59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6" t="s">
        <v>138</v>
      </c>
      <c r="AT134" s="156" t="s">
        <v>124</v>
      </c>
      <c r="AU134" s="156" t="s">
        <v>84</v>
      </c>
      <c r="AY134" s="18" t="s">
        <v>121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8" t="s">
        <v>82</v>
      </c>
      <c r="BK134" s="157">
        <f>ROUND(I134*H134,2)</f>
        <v>0</v>
      </c>
      <c r="BL134" s="18" t="s">
        <v>138</v>
      </c>
      <c r="BM134" s="156" t="s">
        <v>618</v>
      </c>
    </row>
    <row r="135" spans="1:65" s="16" customFormat="1" ht="11.25">
      <c r="B135" s="201"/>
      <c r="D135" s="185" t="s">
        <v>520</v>
      </c>
      <c r="E135" s="202" t="s">
        <v>1</v>
      </c>
      <c r="F135" s="203" t="s">
        <v>619</v>
      </c>
      <c r="H135" s="202" t="s">
        <v>1</v>
      </c>
      <c r="I135" s="204"/>
      <c r="L135" s="201"/>
      <c r="M135" s="205"/>
      <c r="N135" s="206"/>
      <c r="O135" s="206"/>
      <c r="P135" s="206"/>
      <c r="Q135" s="206"/>
      <c r="R135" s="206"/>
      <c r="S135" s="206"/>
      <c r="T135" s="207"/>
      <c r="AT135" s="202" t="s">
        <v>520</v>
      </c>
      <c r="AU135" s="202" t="s">
        <v>84</v>
      </c>
      <c r="AV135" s="16" t="s">
        <v>82</v>
      </c>
      <c r="AW135" s="16" t="s">
        <v>31</v>
      </c>
      <c r="AX135" s="16" t="s">
        <v>74</v>
      </c>
      <c r="AY135" s="202" t="s">
        <v>121</v>
      </c>
    </row>
    <row r="136" spans="1:65" s="14" customFormat="1" ht="11.25">
      <c r="B136" s="184"/>
      <c r="D136" s="185" t="s">
        <v>520</v>
      </c>
      <c r="E136" s="192" t="s">
        <v>1</v>
      </c>
      <c r="F136" s="186" t="s">
        <v>620</v>
      </c>
      <c r="H136" s="187">
        <v>3.6</v>
      </c>
      <c r="I136" s="188"/>
      <c r="L136" s="184"/>
      <c r="M136" s="189"/>
      <c r="N136" s="190"/>
      <c r="O136" s="190"/>
      <c r="P136" s="190"/>
      <c r="Q136" s="190"/>
      <c r="R136" s="190"/>
      <c r="S136" s="190"/>
      <c r="T136" s="191"/>
      <c r="AT136" s="192" t="s">
        <v>520</v>
      </c>
      <c r="AU136" s="192" t="s">
        <v>84</v>
      </c>
      <c r="AV136" s="14" t="s">
        <v>84</v>
      </c>
      <c r="AW136" s="14" t="s">
        <v>31</v>
      </c>
      <c r="AX136" s="14" t="s">
        <v>82</v>
      </c>
      <c r="AY136" s="192" t="s">
        <v>121</v>
      </c>
    </row>
    <row r="137" spans="1:65" s="2" customFormat="1" ht="62.65" customHeight="1">
      <c r="A137" s="33"/>
      <c r="B137" s="144"/>
      <c r="C137" s="145" t="s">
        <v>134</v>
      </c>
      <c r="D137" s="145" t="s">
        <v>124</v>
      </c>
      <c r="E137" s="146" t="s">
        <v>621</v>
      </c>
      <c r="F137" s="147" t="s">
        <v>622</v>
      </c>
      <c r="G137" s="148" t="s">
        <v>611</v>
      </c>
      <c r="H137" s="149">
        <v>5.5</v>
      </c>
      <c r="I137" s="150"/>
      <c r="J137" s="151">
        <f>ROUND(I137*H137,2)</f>
        <v>0</v>
      </c>
      <c r="K137" s="147" t="s">
        <v>1</v>
      </c>
      <c r="L137" s="34"/>
      <c r="M137" s="152" t="s">
        <v>1</v>
      </c>
      <c r="N137" s="153" t="s">
        <v>39</v>
      </c>
      <c r="O137" s="59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6" t="s">
        <v>138</v>
      </c>
      <c r="AT137" s="156" t="s">
        <v>124</v>
      </c>
      <c r="AU137" s="156" t="s">
        <v>84</v>
      </c>
      <c r="AY137" s="18" t="s">
        <v>121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8" t="s">
        <v>82</v>
      </c>
      <c r="BK137" s="157">
        <f>ROUND(I137*H137,2)</f>
        <v>0</v>
      </c>
      <c r="BL137" s="18" t="s">
        <v>138</v>
      </c>
      <c r="BM137" s="156" t="s">
        <v>623</v>
      </c>
    </row>
    <row r="138" spans="1:65" s="14" customFormat="1" ht="22.5">
      <c r="B138" s="184"/>
      <c r="D138" s="185" t="s">
        <v>520</v>
      </c>
      <c r="E138" s="192" t="s">
        <v>1</v>
      </c>
      <c r="F138" s="186" t="s">
        <v>624</v>
      </c>
      <c r="H138" s="187">
        <v>5.5</v>
      </c>
      <c r="I138" s="188"/>
      <c r="L138" s="184"/>
      <c r="M138" s="189"/>
      <c r="N138" s="190"/>
      <c r="O138" s="190"/>
      <c r="P138" s="190"/>
      <c r="Q138" s="190"/>
      <c r="R138" s="190"/>
      <c r="S138" s="190"/>
      <c r="T138" s="191"/>
      <c r="AT138" s="192" t="s">
        <v>520</v>
      </c>
      <c r="AU138" s="192" t="s">
        <v>84</v>
      </c>
      <c r="AV138" s="14" t="s">
        <v>84</v>
      </c>
      <c r="AW138" s="14" t="s">
        <v>31</v>
      </c>
      <c r="AX138" s="14" t="s">
        <v>82</v>
      </c>
      <c r="AY138" s="192" t="s">
        <v>121</v>
      </c>
    </row>
    <row r="139" spans="1:65" s="2" customFormat="1" ht="62.65" customHeight="1">
      <c r="A139" s="33"/>
      <c r="B139" s="144"/>
      <c r="C139" s="145" t="s">
        <v>138</v>
      </c>
      <c r="D139" s="145" t="s">
        <v>124</v>
      </c>
      <c r="E139" s="146" t="s">
        <v>625</v>
      </c>
      <c r="F139" s="147" t="s">
        <v>626</v>
      </c>
      <c r="G139" s="148" t="s">
        <v>611</v>
      </c>
      <c r="H139" s="149">
        <v>7.7</v>
      </c>
      <c r="I139" s="150"/>
      <c r="J139" s="151">
        <f>ROUND(I139*H139,2)</f>
        <v>0</v>
      </c>
      <c r="K139" s="147" t="s">
        <v>1</v>
      </c>
      <c r="L139" s="34"/>
      <c r="M139" s="152" t="s">
        <v>1</v>
      </c>
      <c r="N139" s="153" t="s">
        <v>39</v>
      </c>
      <c r="O139" s="59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6" t="s">
        <v>138</v>
      </c>
      <c r="AT139" s="156" t="s">
        <v>124</v>
      </c>
      <c r="AU139" s="156" t="s">
        <v>84</v>
      </c>
      <c r="AY139" s="18" t="s">
        <v>121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8" t="s">
        <v>82</v>
      </c>
      <c r="BK139" s="157">
        <f>ROUND(I139*H139,2)</f>
        <v>0</v>
      </c>
      <c r="BL139" s="18" t="s">
        <v>138</v>
      </c>
      <c r="BM139" s="156" t="s">
        <v>627</v>
      </c>
    </row>
    <row r="140" spans="1:65" s="16" customFormat="1" ht="22.5">
      <c r="B140" s="201"/>
      <c r="D140" s="185" t="s">
        <v>520</v>
      </c>
      <c r="E140" s="202" t="s">
        <v>1</v>
      </c>
      <c r="F140" s="203" t="s">
        <v>628</v>
      </c>
      <c r="H140" s="202" t="s">
        <v>1</v>
      </c>
      <c r="I140" s="204"/>
      <c r="L140" s="201"/>
      <c r="M140" s="205"/>
      <c r="N140" s="206"/>
      <c r="O140" s="206"/>
      <c r="P140" s="206"/>
      <c r="Q140" s="206"/>
      <c r="R140" s="206"/>
      <c r="S140" s="206"/>
      <c r="T140" s="207"/>
      <c r="AT140" s="202" t="s">
        <v>520</v>
      </c>
      <c r="AU140" s="202" t="s">
        <v>84</v>
      </c>
      <c r="AV140" s="16" t="s">
        <v>82</v>
      </c>
      <c r="AW140" s="16" t="s">
        <v>31</v>
      </c>
      <c r="AX140" s="16" t="s">
        <v>74</v>
      </c>
      <c r="AY140" s="202" t="s">
        <v>121</v>
      </c>
    </row>
    <row r="141" spans="1:65" s="14" customFormat="1" ht="11.25">
      <c r="B141" s="184"/>
      <c r="D141" s="185" t="s">
        <v>520</v>
      </c>
      <c r="E141" s="192" t="s">
        <v>1</v>
      </c>
      <c r="F141" s="186" t="s">
        <v>629</v>
      </c>
      <c r="H141" s="187">
        <v>13.2</v>
      </c>
      <c r="I141" s="188"/>
      <c r="L141" s="184"/>
      <c r="M141" s="189"/>
      <c r="N141" s="190"/>
      <c r="O141" s="190"/>
      <c r="P141" s="190"/>
      <c r="Q141" s="190"/>
      <c r="R141" s="190"/>
      <c r="S141" s="190"/>
      <c r="T141" s="191"/>
      <c r="AT141" s="192" t="s">
        <v>520</v>
      </c>
      <c r="AU141" s="192" t="s">
        <v>84</v>
      </c>
      <c r="AV141" s="14" t="s">
        <v>84</v>
      </c>
      <c r="AW141" s="14" t="s">
        <v>31</v>
      </c>
      <c r="AX141" s="14" t="s">
        <v>74</v>
      </c>
      <c r="AY141" s="192" t="s">
        <v>121</v>
      </c>
    </row>
    <row r="142" spans="1:65" s="14" customFormat="1" ht="11.25">
      <c r="B142" s="184"/>
      <c r="D142" s="185" t="s">
        <v>520</v>
      </c>
      <c r="E142" s="192" t="s">
        <v>1</v>
      </c>
      <c r="F142" s="186" t="s">
        <v>630</v>
      </c>
      <c r="H142" s="187">
        <v>-5.5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92" t="s">
        <v>520</v>
      </c>
      <c r="AU142" s="192" t="s">
        <v>84</v>
      </c>
      <c r="AV142" s="14" t="s">
        <v>84</v>
      </c>
      <c r="AW142" s="14" t="s">
        <v>31</v>
      </c>
      <c r="AX142" s="14" t="s">
        <v>74</v>
      </c>
      <c r="AY142" s="192" t="s">
        <v>121</v>
      </c>
    </row>
    <row r="143" spans="1:65" s="15" customFormat="1" ht="11.25">
      <c r="B143" s="193"/>
      <c r="D143" s="185" t="s">
        <v>520</v>
      </c>
      <c r="E143" s="194" t="s">
        <v>1</v>
      </c>
      <c r="F143" s="195" t="s">
        <v>615</v>
      </c>
      <c r="H143" s="196">
        <v>7.6999999999999993</v>
      </c>
      <c r="I143" s="197"/>
      <c r="L143" s="193"/>
      <c r="M143" s="198"/>
      <c r="N143" s="199"/>
      <c r="O143" s="199"/>
      <c r="P143" s="199"/>
      <c r="Q143" s="199"/>
      <c r="R143" s="199"/>
      <c r="S143" s="199"/>
      <c r="T143" s="200"/>
      <c r="AT143" s="194" t="s">
        <v>520</v>
      </c>
      <c r="AU143" s="194" t="s">
        <v>84</v>
      </c>
      <c r="AV143" s="15" t="s">
        <v>138</v>
      </c>
      <c r="AW143" s="15" t="s">
        <v>31</v>
      </c>
      <c r="AX143" s="15" t="s">
        <v>82</v>
      </c>
      <c r="AY143" s="194" t="s">
        <v>121</v>
      </c>
    </row>
    <row r="144" spans="1:65" s="2" customFormat="1" ht="44.25" customHeight="1">
      <c r="A144" s="33"/>
      <c r="B144" s="144"/>
      <c r="C144" s="145" t="s">
        <v>142</v>
      </c>
      <c r="D144" s="145" t="s">
        <v>124</v>
      </c>
      <c r="E144" s="146" t="s">
        <v>631</v>
      </c>
      <c r="F144" s="147" t="s">
        <v>632</v>
      </c>
      <c r="G144" s="148" t="s">
        <v>611</v>
      </c>
      <c r="H144" s="149">
        <v>5.5</v>
      </c>
      <c r="I144" s="150"/>
      <c r="J144" s="151">
        <f>ROUND(I144*H144,2)</f>
        <v>0</v>
      </c>
      <c r="K144" s="147" t="s">
        <v>1</v>
      </c>
      <c r="L144" s="34"/>
      <c r="M144" s="152" t="s">
        <v>1</v>
      </c>
      <c r="N144" s="153" t="s">
        <v>39</v>
      </c>
      <c r="O144" s="59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6" t="s">
        <v>138</v>
      </c>
      <c r="AT144" s="156" t="s">
        <v>124</v>
      </c>
      <c r="AU144" s="156" t="s">
        <v>84</v>
      </c>
      <c r="AY144" s="18" t="s">
        <v>121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8" t="s">
        <v>82</v>
      </c>
      <c r="BK144" s="157">
        <f>ROUND(I144*H144,2)</f>
        <v>0</v>
      </c>
      <c r="BL144" s="18" t="s">
        <v>138</v>
      </c>
      <c r="BM144" s="156" t="s">
        <v>633</v>
      </c>
    </row>
    <row r="145" spans="1:65" s="14" customFormat="1" ht="22.5">
      <c r="B145" s="184"/>
      <c r="D145" s="185" t="s">
        <v>520</v>
      </c>
      <c r="E145" s="192" t="s">
        <v>1</v>
      </c>
      <c r="F145" s="186" t="s">
        <v>634</v>
      </c>
      <c r="H145" s="187">
        <v>5.5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92" t="s">
        <v>520</v>
      </c>
      <c r="AU145" s="192" t="s">
        <v>84</v>
      </c>
      <c r="AV145" s="14" t="s">
        <v>84</v>
      </c>
      <c r="AW145" s="14" t="s">
        <v>31</v>
      </c>
      <c r="AX145" s="14" t="s">
        <v>82</v>
      </c>
      <c r="AY145" s="192" t="s">
        <v>121</v>
      </c>
    </row>
    <row r="146" spans="1:65" s="2" customFormat="1" ht="44.25" customHeight="1">
      <c r="A146" s="33"/>
      <c r="B146" s="144"/>
      <c r="C146" s="145" t="s">
        <v>147</v>
      </c>
      <c r="D146" s="145" t="s">
        <v>124</v>
      </c>
      <c r="E146" s="146" t="s">
        <v>635</v>
      </c>
      <c r="F146" s="147" t="s">
        <v>636</v>
      </c>
      <c r="G146" s="148" t="s">
        <v>150</v>
      </c>
      <c r="H146" s="149">
        <v>9.9</v>
      </c>
      <c r="I146" s="150"/>
      <c r="J146" s="151">
        <f>ROUND(I146*H146,2)</f>
        <v>0</v>
      </c>
      <c r="K146" s="147" t="s">
        <v>1</v>
      </c>
      <c r="L146" s="34"/>
      <c r="M146" s="152" t="s">
        <v>1</v>
      </c>
      <c r="N146" s="153" t="s">
        <v>39</v>
      </c>
      <c r="O146" s="59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6" t="s">
        <v>138</v>
      </c>
      <c r="AT146" s="156" t="s">
        <v>124</v>
      </c>
      <c r="AU146" s="156" t="s">
        <v>84</v>
      </c>
      <c r="AY146" s="18" t="s">
        <v>121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8" t="s">
        <v>82</v>
      </c>
      <c r="BK146" s="157">
        <f>ROUND(I146*H146,2)</f>
        <v>0</v>
      </c>
      <c r="BL146" s="18" t="s">
        <v>138</v>
      </c>
      <c r="BM146" s="156" t="s">
        <v>637</v>
      </c>
    </row>
    <row r="147" spans="1:65" s="14" customFormat="1" ht="22.5">
      <c r="B147" s="184"/>
      <c r="D147" s="185" t="s">
        <v>520</v>
      </c>
      <c r="E147" s="192" t="s">
        <v>1</v>
      </c>
      <c r="F147" s="186" t="s">
        <v>638</v>
      </c>
      <c r="H147" s="187">
        <v>9.9</v>
      </c>
      <c r="I147" s="188"/>
      <c r="L147" s="184"/>
      <c r="M147" s="189"/>
      <c r="N147" s="190"/>
      <c r="O147" s="190"/>
      <c r="P147" s="190"/>
      <c r="Q147" s="190"/>
      <c r="R147" s="190"/>
      <c r="S147" s="190"/>
      <c r="T147" s="191"/>
      <c r="AT147" s="192" t="s">
        <v>520</v>
      </c>
      <c r="AU147" s="192" t="s">
        <v>84</v>
      </c>
      <c r="AV147" s="14" t="s">
        <v>84</v>
      </c>
      <c r="AW147" s="14" t="s">
        <v>31</v>
      </c>
      <c r="AX147" s="14" t="s">
        <v>82</v>
      </c>
      <c r="AY147" s="192" t="s">
        <v>121</v>
      </c>
    </row>
    <row r="148" spans="1:65" s="2" customFormat="1" ht="44.25" customHeight="1">
      <c r="A148" s="33"/>
      <c r="B148" s="144"/>
      <c r="C148" s="145" t="s">
        <v>152</v>
      </c>
      <c r="D148" s="145" t="s">
        <v>124</v>
      </c>
      <c r="E148" s="146" t="s">
        <v>639</v>
      </c>
      <c r="F148" s="147" t="s">
        <v>640</v>
      </c>
      <c r="G148" s="148" t="s">
        <v>611</v>
      </c>
      <c r="H148" s="149">
        <v>7.7</v>
      </c>
      <c r="I148" s="150"/>
      <c r="J148" s="151">
        <f>ROUND(I148*H148,2)</f>
        <v>0</v>
      </c>
      <c r="K148" s="147" t="s">
        <v>1</v>
      </c>
      <c r="L148" s="34"/>
      <c r="M148" s="152" t="s">
        <v>1</v>
      </c>
      <c r="N148" s="153" t="s">
        <v>39</v>
      </c>
      <c r="O148" s="59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6" t="s">
        <v>138</v>
      </c>
      <c r="AT148" s="156" t="s">
        <v>124</v>
      </c>
      <c r="AU148" s="156" t="s">
        <v>84</v>
      </c>
      <c r="AY148" s="18" t="s">
        <v>121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8" t="s">
        <v>82</v>
      </c>
      <c r="BK148" s="157">
        <f>ROUND(I148*H148,2)</f>
        <v>0</v>
      </c>
      <c r="BL148" s="18" t="s">
        <v>138</v>
      </c>
      <c r="BM148" s="156" t="s">
        <v>641</v>
      </c>
    </row>
    <row r="149" spans="1:65" s="16" customFormat="1" ht="22.5">
      <c r="B149" s="201"/>
      <c r="D149" s="185" t="s">
        <v>520</v>
      </c>
      <c r="E149" s="202" t="s">
        <v>1</v>
      </c>
      <c r="F149" s="203" t="s">
        <v>642</v>
      </c>
      <c r="H149" s="202" t="s">
        <v>1</v>
      </c>
      <c r="I149" s="204"/>
      <c r="L149" s="201"/>
      <c r="M149" s="205"/>
      <c r="N149" s="206"/>
      <c r="O149" s="206"/>
      <c r="P149" s="206"/>
      <c r="Q149" s="206"/>
      <c r="R149" s="206"/>
      <c r="S149" s="206"/>
      <c r="T149" s="207"/>
      <c r="AT149" s="202" t="s">
        <v>520</v>
      </c>
      <c r="AU149" s="202" t="s">
        <v>84</v>
      </c>
      <c r="AV149" s="16" t="s">
        <v>82</v>
      </c>
      <c r="AW149" s="16" t="s">
        <v>31</v>
      </c>
      <c r="AX149" s="16" t="s">
        <v>74</v>
      </c>
      <c r="AY149" s="202" t="s">
        <v>121</v>
      </c>
    </row>
    <row r="150" spans="1:65" s="14" customFormat="1" ht="11.25">
      <c r="B150" s="184"/>
      <c r="D150" s="185" t="s">
        <v>520</v>
      </c>
      <c r="E150" s="192" t="s">
        <v>1</v>
      </c>
      <c r="F150" s="186" t="s">
        <v>643</v>
      </c>
      <c r="H150" s="187">
        <v>13.2</v>
      </c>
      <c r="I150" s="188"/>
      <c r="L150" s="184"/>
      <c r="M150" s="189"/>
      <c r="N150" s="190"/>
      <c r="O150" s="190"/>
      <c r="P150" s="190"/>
      <c r="Q150" s="190"/>
      <c r="R150" s="190"/>
      <c r="S150" s="190"/>
      <c r="T150" s="191"/>
      <c r="AT150" s="192" t="s">
        <v>520</v>
      </c>
      <c r="AU150" s="192" t="s">
        <v>84</v>
      </c>
      <c r="AV150" s="14" t="s">
        <v>84</v>
      </c>
      <c r="AW150" s="14" t="s">
        <v>31</v>
      </c>
      <c r="AX150" s="14" t="s">
        <v>74</v>
      </c>
      <c r="AY150" s="192" t="s">
        <v>121</v>
      </c>
    </row>
    <row r="151" spans="1:65" s="14" customFormat="1" ht="22.5">
      <c r="B151" s="184"/>
      <c r="D151" s="185" t="s">
        <v>520</v>
      </c>
      <c r="E151" s="192" t="s">
        <v>1</v>
      </c>
      <c r="F151" s="186" t="s">
        <v>644</v>
      </c>
      <c r="H151" s="187">
        <v>-5.5</v>
      </c>
      <c r="I151" s="188"/>
      <c r="L151" s="184"/>
      <c r="M151" s="189"/>
      <c r="N151" s="190"/>
      <c r="O151" s="190"/>
      <c r="P151" s="190"/>
      <c r="Q151" s="190"/>
      <c r="R151" s="190"/>
      <c r="S151" s="190"/>
      <c r="T151" s="191"/>
      <c r="AT151" s="192" t="s">
        <v>520</v>
      </c>
      <c r="AU151" s="192" t="s">
        <v>84</v>
      </c>
      <c r="AV151" s="14" t="s">
        <v>84</v>
      </c>
      <c r="AW151" s="14" t="s">
        <v>31</v>
      </c>
      <c r="AX151" s="14" t="s">
        <v>74</v>
      </c>
      <c r="AY151" s="192" t="s">
        <v>121</v>
      </c>
    </row>
    <row r="152" spans="1:65" s="15" customFormat="1" ht="11.25">
      <c r="B152" s="193"/>
      <c r="D152" s="185" t="s">
        <v>520</v>
      </c>
      <c r="E152" s="194" t="s">
        <v>1</v>
      </c>
      <c r="F152" s="195" t="s">
        <v>615</v>
      </c>
      <c r="H152" s="196">
        <v>7.6999999999999993</v>
      </c>
      <c r="I152" s="197"/>
      <c r="L152" s="193"/>
      <c r="M152" s="198"/>
      <c r="N152" s="199"/>
      <c r="O152" s="199"/>
      <c r="P152" s="199"/>
      <c r="Q152" s="199"/>
      <c r="R152" s="199"/>
      <c r="S152" s="199"/>
      <c r="T152" s="200"/>
      <c r="AT152" s="194" t="s">
        <v>520</v>
      </c>
      <c r="AU152" s="194" t="s">
        <v>84</v>
      </c>
      <c r="AV152" s="15" t="s">
        <v>138</v>
      </c>
      <c r="AW152" s="15" t="s">
        <v>31</v>
      </c>
      <c r="AX152" s="15" t="s">
        <v>82</v>
      </c>
      <c r="AY152" s="194" t="s">
        <v>121</v>
      </c>
    </row>
    <row r="153" spans="1:65" s="12" customFormat="1" ht="22.9" customHeight="1">
      <c r="B153" s="131"/>
      <c r="D153" s="132" t="s">
        <v>73</v>
      </c>
      <c r="E153" s="142" t="s">
        <v>138</v>
      </c>
      <c r="F153" s="142" t="s">
        <v>645</v>
      </c>
      <c r="I153" s="134"/>
      <c r="J153" s="143">
        <f>BK153</f>
        <v>0</v>
      </c>
      <c r="L153" s="131"/>
      <c r="M153" s="136"/>
      <c r="N153" s="137"/>
      <c r="O153" s="137"/>
      <c r="P153" s="138">
        <f>SUM(P154:P161)</f>
        <v>0</v>
      </c>
      <c r="Q153" s="137"/>
      <c r="R153" s="138">
        <f>SUM(R154:R161)</f>
        <v>19.496234999999999</v>
      </c>
      <c r="S153" s="137"/>
      <c r="T153" s="139">
        <f>SUM(T154:T161)</f>
        <v>0</v>
      </c>
      <c r="AR153" s="132" t="s">
        <v>82</v>
      </c>
      <c r="AT153" s="140" t="s">
        <v>73</v>
      </c>
      <c r="AU153" s="140" t="s">
        <v>82</v>
      </c>
      <c r="AY153" s="132" t="s">
        <v>121</v>
      </c>
      <c r="BK153" s="141">
        <f>SUM(BK154:BK161)</f>
        <v>0</v>
      </c>
    </row>
    <row r="154" spans="1:65" s="2" customFormat="1" ht="24.2" customHeight="1">
      <c r="A154" s="33"/>
      <c r="B154" s="144"/>
      <c r="C154" s="145" t="s">
        <v>157</v>
      </c>
      <c r="D154" s="145" t="s">
        <v>124</v>
      </c>
      <c r="E154" s="146" t="s">
        <v>646</v>
      </c>
      <c r="F154" s="147" t="s">
        <v>647</v>
      </c>
      <c r="G154" s="148" t="s">
        <v>611</v>
      </c>
      <c r="H154" s="149">
        <v>5.5</v>
      </c>
      <c r="I154" s="150"/>
      <c r="J154" s="151">
        <f>ROUND(I154*H154,2)</f>
        <v>0</v>
      </c>
      <c r="K154" s="147" t="s">
        <v>1</v>
      </c>
      <c r="L154" s="34"/>
      <c r="M154" s="152" t="s">
        <v>1</v>
      </c>
      <c r="N154" s="153" t="s">
        <v>39</v>
      </c>
      <c r="O154" s="59"/>
      <c r="P154" s="154">
        <f>O154*H154</f>
        <v>0</v>
      </c>
      <c r="Q154" s="154">
        <v>1.8907700000000001</v>
      </c>
      <c r="R154" s="154">
        <f>Q154*H154</f>
        <v>10.399235000000001</v>
      </c>
      <c r="S154" s="154">
        <v>0</v>
      </c>
      <c r="T154" s="15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6" t="s">
        <v>138</v>
      </c>
      <c r="AT154" s="156" t="s">
        <v>124</v>
      </c>
      <c r="AU154" s="156" t="s">
        <v>84</v>
      </c>
      <c r="AY154" s="18" t="s">
        <v>121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8" t="s">
        <v>82</v>
      </c>
      <c r="BK154" s="157">
        <f>ROUND(I154*H154,2)</f>
        <v>0</v>
      </c>
      <c r="BL154" s="18" t="s">
        <v>138</v>
      </c>
      <c r="BM154" s="156" t="s">
        <v>648</v>
      </c>
    </row>
    <row r="155" spans="1:65" s="14" customFormat="1" ht="11.25">
      <c r="B155" s="184"/>
      <c r="D155" s="185" t="s">
        <v>520</v>
      </c>
      <c r="E155" s="192" t="s">
        <v>1</v>
      </c>
      <c r="F155" s="186" t="s">
        <v>649</v>
      </c>
      <c r="H155" s="187">
        <v>4.5</v>
      </c>
      <c r="I155" s="188"/>
      <c r="L155" s="184"/>
      <c r="M155" s="189"/>
      <c r="N155" s="190"/>
      <c r="O155" s="190"/>
      <c r="P155" s="190"/>
      <c r="Q155" s="190"/>
      <c r="R155" s="190"/>
      <c r="S155" s="190"/>
      <c r="T155" s="191"/>
      <c r="AT155" s="192" t="s">
        <v>520</v>
      </c>
      <c r="AU155" s="192" t="s">
        <v>84</v>
      </c>
      <c r="AV155" s="14" t="s">
        <v>84</v>
      </c>
      <c r="AW155" s="14" t="s">
        <v>31</v>
      </c>
      <c r="AX155" s="14" t="s">
        <v>74</v>
      </c>
      <c r="AY155" s="192" t="s">
        <v>121</v>
      </c>
    </row>
    <row r="156" spans="1:65" s="14" customFormat="1" ht="11.25">
      <c r="B156" s="184"/>
      <c r="D156" s="185" t="s">
        <v>520</v>
      </c>
      <c r="E156" s="192" t="s">
        <v>1</v>
      </c>
      <c r="F156" s="186" t="s">
        <v>650</v>
      </c>
      <c r="H156" s="187">
        <v>1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92" t="s">
        <v>520</v>
      </c>
      <c r="AU156" s="192" t="s">
        <v>84</v>
      </c>
      <c r="AV156" s="14" t="s">
        <v>84</v>
      </c>
      <c r="AW156" s="14" t="s">
        <v>31</v>
      </c>
      <c r="AX156" s="14" t="s">
        <v>74</v>
      </c>
      <c r="AY156" s="192" t="s">
        <v>121</v>
      </c>
    </row>
    <row r="157" spans="1:65" s="15" customFormat="1" ht="11.25">
      <c r="B157" s="193"/>
      <c r="D157" s="185" t="s">
        <v>520</v>
      </c>
      <c r="E157" s="194" t="s">
        <v>1</v>
      </c>
      <c r="F157" s="195" t="s">
        <v>615</v>
      </c>
      <c r="H157" s="196">
        <v>5.5</v>
      </c>
      <c r="I157" s="197"/>
      <c r="L157" s="193"/>
      <c r="M157" s="198"/>
      <c r="N157" s="199"/>
      <c r="O157" s="199"/>
      <c r="P157" s="199"/>
      <c r="Q157" s="199"/>
      <c r="R157" s="199"/>
      <c r="S157" s="199"/>
      <c r="T157" s="200"/>
      <c r="AT157" s="194" t="s">
        <v>520</v>
      </c>
      <c r="AU157" s="194" t="s">
        <v>84</v>
      </c>
      <c r="AV157" s="15" t="s">
        <v>138</v>
      </c>
      <c r="AW157" s="15" t="s">
        <v>31</v>
      </c>
      <c r="AX157" s="15" t="s">
        <v>82</v>
      </c>
      <c r="AY157" s="194" t="s">
        <v>121</v>
      </c>
    </row>
    <row r="158" spans="1:65" s="2" customFormat="1" ht="16.5" customHeight="1">
      <c r="A158" s="33"/>
      <c r="B158" s="144"/>
      <c r="C158" s="164" t="s">
        <v>161</v>
      </c>
      <c r="D158" s="164" t="s">
        <v>407</v>
      </c>
      <c r="E158" s="165" t="s">
        <v>651</v>
      </c>
      <c r="F158" s="166" t="s">
        <v>652</v>
      </c>
      <c r="G158" s="167" t="s">
        <v>150</v>
      </c>
      <c r="H158" s="168">
        <v>9.0969999999999995</v>
      </c>
      <c r="I158" s="169"/>
      <c r="J158" s="170">
        <f>ROUND(I158*H158,2)</f>
        <v>0</v>
      </c>
      <c r="K158" s="166" t="s">
        <v>1</v>
      </c>
      <c r="L158" s="171"/>
      <c r="M158" s="172" t="s">
        <v>1</v>
      </c>
      <c r="N158" s="173" t="s">
        <v>39</v>
      </c>
      <c r="O158" s="59"/>
      <c r="P158" s="154">
        <f>O158*H158</f>
        <v>0</v>
      </c>
      <c r="Q158" s="154">
        <v>1</v>
      </c>
      <c r="R158" s="154">
        <f>Q158*H158</f>
        <v>9.0969999999999995</v>
      </c>
      <c r="S158" s="154">
        <v>0</v>
      </c>
      <c r="T158" s="15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6" t="s">
        <v>157</v>
      </c>
      <c r="AT158" s="156" t="s">
        <v>407</v>
      </c>
      <c r="AU158" s="156" t="s">
        <v>84</v>
      </c>
      <c r="AY158" s="18" t="s">
        <v>121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8" t="s">
        <v>82</v>
      </c>
      <c r="BK158" s="157">
        <f>ROUND(I158*H158,2)</f>
        <v>0</v>
      </c>
      <c r="BL158" s="18" t="s">
        <v>138</v>
      </c>
      <c r="BM158" s="156" t="s">
        <v>653</v>
      </c>
    </row>
    <row r="159" spans="1:65" s="14" customFormat="1" ht="11.25">
      <c r="B159" s="184"/>
      <c r="D159" s="185" t="s">
        <v>520</v>
      </c>
      <c r="E159" s="192" t="s">
        <v>1</v>
      </c>
      <c r="F159" s="186" t="s">
        <v>654</v>
      </c>
      <c r="H159" s="187">
        <v>7.4429999999999996</v>
      </c>
      <c r="I159" s="188"/>
      <c r="L159" s="184"/>
      <c r="M159" s="189"/>
      <c r="N159" s="190"/>
      <c r="O159" s="190"/>
      <c r="P159" s="190"/>
      <c r="Q159" s="190"/>
      <c r="R159" s="190"/>
      <c r="S159" s="190"/>
      <c r="T159" s="191"/>
      <c r="AT159" s="192" t="s">
        <v>520</v>
      </c>
      <c r="AU159" s="192" t="s">
        <v>84</v>
      </c>
      <c r="AV159" s="14" t="s">
        <v>84</v>
      </c>
      <c r="AW159" s="14" t="s">
        <v>31</v>
      </c>
      <c r="AX159" s="14" t="s">
        <v>74</v>
      </c>
      <c r="AY159" s="192" t="s">
        <v>121</v>
      </c>
    </row>
    <row r="160" spans="1:65" s="14" customFormat="1" ht="11.25">
      <c r="B160" s="184"/>
      <c r="D160" s="185" t="s">
        <v>520</v>
      </c>
      <c r="E160" s="192" t="s">
        <v>1</v>
      </c>
      <c r="F160" s="186" t="s">
        <v>655</v>
      </c>
      <c r="H160" s="187">
        <v>1.6539999999999999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92" t="s">
        <v>520</v>
      </c>
      <c r="AU160" s="192" t="s">
        <v>84</v>
      </c>
      <c r="AV160" s="14" t="s">
        <v>84</v>
      </c>
      <c r="AW160" s="14" t="s">
        <v>31</v>
      </c>
      <c r="AX160" s="14" t="s">
        <v>74</v>
      </c>
      <c r="AY160" s="192" t="s">
        <v>121</v>
      </c>
    </row>
    <row r="161" spans="1:65" s="15" customFormat="1" ht="11.25">
      <c r="B161" s="193"/>
      <c r="D161" s="185" t="s">
        <v>520</v>
      </c>
      <c r="E161" s="194" t="s">
        <v>1</v>
      </c>
      <c r="F161" s="195" t="s">
        <v>615</v>
      </c>
      <c r="H161" s="196">
        <v>9.0969999999999995</v>
      </c>
      <c r="I161" s="197"/>
      <c r="L161" s="193"/>
      <c r="M161" s="198"/>
      <c r="N161" s="199"/>
      <c r="O161" s="199"/>
      <c r="P161" s="199"/>
      <c r="Q161" s="199"/>
      <c r="R161" s="199"/>
      <c r="S161" s="199"/>
      <c r="T161" s="200"/>
      <c r="AT161" s="194" t="s">
        <v>520</v>
      </c>
      <c r="AU161" s="194" t="s">
        <v>84</v>
      </c>
      <c r="AV161" s="15" t="s">
        <v>138</v>
      </c>
      <c r="AW161" s="15" t="s">
        <v>31</v>
      </c>
      <c r="AX161" s="15" t="s">
        <v>82</v>
      </c>
      <c r="AY161" s="194" t="s">
        <v>121</v>
      </c>
    </row>
    <row r="162" spans="1:65" s="12" customFormat="1" ht="22.9" customHeight="1">
      <c r="B162" s="131"/>
      <c r="D162" s="132" t="s">
        <v>73</v>
      </c>
      <c r="E162" s="142" t="s">
        <v>157</v>
      </c>
      <c r="F162" s="142" t="s">
        <v>656</v>
      </c>
      <c r="I162" s="134"/>
      <c r="J162" s="143">
        <f>BK162</f>
        <v>0</v>
      </c>
      <c r="L162" s="131"/>
      <c r="M162" s="136"/>
      <c r="N162" s="137"/>
      <c r="O162" s="137"/>
      <c r="P162" s="138">
        <f>SUM(P163:P179)</f>
        <v>0</v>
      </c>
      <c r="Q162" s="137"/>
      <c r="R162" s="138">
        <f>SUM(R163:R179)</f>
        <v>1.212769</v>
      </c>
      <c r="S162" s="137"/>
      <c r="T162" s="139">
        <f>SUM(T163:T179)</f>
        <v>0</v>
      </c>
      <c r="AR162" s="132" t="s">
        <v>82</v>
      </c>
      <c r="AT162" s="140" t="s">
        <v>73</v>
      </c>
      <c r="AU162" s="140" t="s">
        <v>82</v>
      </c>
      <c r="AY162" s="132" t="s">
        <v>121</v>
      </c>
      <c r="BK162" s="141">
        <f>SUM(BK163:BK179)</f>
        <v>0</v>
      </c>
    </row>
    <row r="163" spans="1:65" s="2" customFormat="1" ht="33" customHeight="1">
      <c r="A163" s="33"/>
      <c r="B163" s="144"/>
      <c r="C163" s="145" t="s">
        <v>166</v>
      </c>
      <c r="D163" s="145" t="s">
        <v>124</v>
      </c>
      <c r="E163" s="146" t="s">
        <v>657</v>
      </c>
      <c r="F163" s="147" t="s">
        <v>658</v>
      </c>
      <c r="G163" s="148" t="s">
        <v>145</v>
      </c>
      <c r="H163" s="149">
        <v>5</v>
      </c>
      <c r="I163" s="150"/>
      <c r="J163" s="151">
        <f>ROUND(I163*H163,2)</f>
        <v>0</v>
      </c>
      <c r="K163" s="147" t="s">
        <v>195</v>
      </c>
      <c r="L163" s="34"/>
      <c r="M163" s="152" t="s">
        <v>1</v>
      </c>
      <c r="N163" s="153" t="s">
        <v>39</v>
      </c>
      <c r="O163" s="59"/>
      <c r="P163" s="154">
        <f>O163*H163</f>
        <v>0</v>
      </c>
      <c r="Q163" s="154">
        <v>1.1E-5</v>
      </c>
      <c r="R163" s="154">
        <f>Q163*H163</f>
        <v>5.4999999999999995E-5</v>
      </c>
      <c r="S163" s="154">
        <v>0</v>
      </c>
      <c r="T163" s="15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6" t="s">
        <v>138</v>
      </c>
      <c r="AT163" s="156" t="s">
        <v>124</v>
      </c>
      <c r="AU163" s="156" t="s">
        <v>84</v>
      </c>
      <c r="AY163" s="18" t="s">
        <v>121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8" t="s">
        <v>82</v>
      </c>
      <c r="BK163" s="157">
        <f>ROUND(I163*H163,2)</f>
        <v>0</v>
      </c>
      <c r="BL163" s="18" t="s">
        <v>138</v>
      </c>
      <c r="BM163" s="156" t="s">
        <v>659</v>
      </c>
    </row>
    <row r="164" spans="1:65" s="2" customFormat="1" ht="24.2" customHeight="1">
      <c r="A164" s="33"/>
      <c r="B164" s="144"/>
      <c r="C164" s="164" t="s">
        <v>170</v>
      </c>
      <c r="D164" s="164" t="s">
        <v>407</v>
      </c>
      <c r="E164" s="165" t="s">
        <v>660</v>
      </c>
      <c r="F164" s="166" t="s">
        <v>661</v>
      </c>
      <c r="G164" s="167" t="s">
        <v>145</v>
      </c>
      <c r="H164" s="168">
        <v>5</v>
      </c>
      <c r="I164" s="169"/>
      <c r="J164" s="170">
        <f>ROUND(I164*H164,2)</f>
        <v>0</v>
      </c>
      <c r="K164" s="147" t="s">
        <v>195</v>
      </c>
      <c r="L164" s="171"/>
      <c r="M164" s="172" t="s">
        <v>1</v>
      </c>
      <c r="N164" s="173" t="s">
        <v>39</v>
      </c>
      <c r="O164" s="59"/>
      <c r="P164" s="154">
        <f>O164*H164</f>
        <v>0</v>
      </c>
      <c r="Q164" s="154">
        <v>3.65E-3</v>
      </c>
      <c r="R164" s="154">
        <f>Q164*H164</f>
        <v>1.8249999999999999E-2</v>
      </c>
      <c r="S164" s="154">
        <v>0</v>
      </c>
      <c r="T164" s="15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6" t="s">
        <v>157</v>
      </c>
      <c r="AT164" s="156" t="s">
        <v>407</v>
      </c>
      <c r="AU164" s="156" t="s">
        <v>84</v>
      </c>
      <c r="AY164" s="18" t="s">
        <v>121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8" t="s">
        <v>82</v>
      </c>
      <c r="BK164" s="157">
        <f>ROUND(I164*H164,2)</f>
        <v>0</v>
      </c>
      <c r="BL164" s="18" t="s">
        <v>138</v>
      </c>
      <c r="BM164" s="156" t="s">
        <v>662</v>
      </c>
    </row>
    <row r="165" spans="1:65" s="14" customFormat="1" ht="22.5">
      <c r="B165" s="184"/>
      <c r="D165" s="185" t="s">
        <v>520</v>
      </c>
      <c r="F165" s="186" t="s">
        <v>663</v>
      </c>
      <c r="H165" s="187">
        <v>5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92" t="s">
        <v>520</v>
      </c>
      <c r="AU165" s="192" t="s">
        <v>84</v>
      </c>
      <c r="AV165" s="14" t="s">
        <v>84</v>
      </c>
      <c r="AW165" s="14" t="s">
        <v>3</v>
      </c>
      <c r="AX165" s="14" t="s">
        <v>82</v>
      </c>
      <c r="AY165" s="192" t="s">
        <v>121</v>
      </c>
    </row>
    <row r="166" spans="1:65" s="2" customFormat="1" ht="33" customHeight="1">
      <c r="A166" s="33"/>
      <c r="B166" s="144"/>
      <c r="C166" s="145" t="s">
        <v>174</v>
      </c>
      <c r="D166" s="145" t="s">
        <v>124</v>
      </c>
      <c r="E166" s="146" t="s">
        <v>664</v>
      </c>
      <c r="F166" s="147" t="s">
        <v>665</v>
      </c>
      <c r="G166" s="148" t="s">
        <v>145</v>
      </c>
      <c r="H166" s="149">
        <v>10</v>
      </c>
      <c r="I166" s="150"/>
      <c r="J166" s="151">
        <f>ROUND(I166*H166,2)</f>
        <v>0</v>
      </c>
      <c r="K166" s="147" t="s">
        <v>195</v>
      </c>
      <c r="L166" s="34"/>
      <c r="M166" s="152" t="s">
        <v>1</v>
      </c>
      <c r="N166" s="153" t="s">
        <v>39</v>
      </c>
      <c r="O166" s="59"/>
      <c r="P166" s="154">
        <f>O166*H166</f>
        <v>0</v>
      </c>
      <c r="Q166" s="154">
        <v>1.5999999999999999E-5</v>
      </c>
      <c r="R166" s="154">
        <f>Q166*H166</f>
        <v>1.5999999999999999E-4</v>
      </c>
      <c r="S166" s="154">
        <v>0</v>
      </c>
      <c r="T166" s="15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6" t="s">
        <v>138</v>
      </c>
      <c r="AT166" s="156" t="s">
        <v>124</v>
      </c>
      <c r="AU166" s="156" t="s">
        <v>84</v>
      </c>
      <c r="AY166" s="18" t="s">
        <v>121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8" t="s">
        <v>82</v>
      </c>
      <c r="BK166" s="157">
        <f>ROUND(I166*H166,2)</f>
        <v>0</v>
      </c>
      <c r="BL166" s="18" t="s">
        <v>138</v>
      </c>
      <c r="BM166" s="156" t="s">
        <v>666</v>
      </c>
    </row>
    <row r="167" spans="1:65" s="2" customFormat="1" ht="24.2" customHeight="1">
      <c r="A167" s="33"/>
      <c r="B167" s="144"/>
      <c r="C167" s="164" t="s">
        <v>180</v>
      </c>
      <c r="D167" s="164" t="s">
        <v>407</v>
      </c>
      <c r="E167" s="165" t="s">
        <v>667</v>
      </c>
      <c r="F167" s="166" t="s">
        <v>668</v>
      </c>
      <c r="G167" s="167" t="s">
        <v>145</v>
      </c>
      <c r="H167" s="168">
        <v>10</v>
      </c>
      <c r="I167" s="169"/>
      <c r="J167" s="170">
        <f>ROUND(I167*H167,2)</f>
        <v>0</v>
      </c>
      <c r="K167" s="147" t="s">
        <v>195</v>
      </c>
      <c r="L167" s="171"/>
      <c r="M167" s="172" t="s">
        <v>1</v>
      </c>
      <c r="N167" s="173" t="s">
        <v>39</v>
      </c>
      <c r="O167" s="59"/>
      <c r="P167" s="154">
        <f>O167*H167</f>
        <v>0</v>
      </c>
      <c r="Q167" s="154">
        <v>8.0400000000000003E-3</v>
      </c>
      <c r="R167" s="154">
        <f>Q167*H167</f>
        <v>8.0399999999999999E-2</v>
      </c>
      <c r="S167" s="154">
        <v>0</v>
      </c>
      <c r="T167" s="15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6" t="s">
        <v>157</v>
      </c>
      <c r="AT167" s="156" t="s">
        <v>407</v>
      </c>
      <c r="AU167" s="156" t="s">
        <v>84</v>
      </c>
      <c r="AY167" s="18" t="s">
        <v>121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8" t="s">
        <v>82</v>
      </c>
      <c r="BK167" s="157">
        <f>ROUND(I167*H167,2)</f>
        <v>0</v>
      </c>
      <c r="BL167" s="18" t="s">
        <v>138</v>
      </c>
      <c r="BM167" s="156" t="s">
        <v>669</v>
      </c>
    </row>
    <row r="168" spans="1:65" s="14" customFormat="1" ht="22.5">
      <c r="B168" s="184"/>
      <c r="D168" s="185" t="s">
        <v>520</v>
      </c>
      <c r="F168" s="186" t="s">
        <v>670</v>
      </c>
      <c r="H168" s="187">
        <v>10</v>
      </c>
      <c r="I168" s="188"/>
      <c r="L168" s="184"/>
      <c r="M168" s="189"/>
      <c r="N168" s="190"/>
      <c r="O168" s="190"/>
      <c r="P168" s="190"/>
      <c r="Q168" s="190"/>
      <c r="R168" s="190"/>
      <c r="S168" s="190"/>
      <c r="T168" s="191"/>
      <c r="AT168" s="192" t="s">
        <v>520</v>
      </c>
      <c r="AU168" s="192" t="s">
        <v>84</v>
      </c>
      <c r="AV168" s="14" t="s">
        <v>84</v>
      </c>
      <c r="AW168" s="14" t="s">
        <v>3</v>
      </c>
      <c r="AX168" s="14" t="s">
        <v>82</v>
      </c>
      <c r="AY168" s="192" t="s">
        <v>121</v>
      </c>
    </row>
    <row r="169" spans="1:65" s="2" customFormat="1" ht="37.9" customHeight="1">
      <c r="A169" s="33"/>
      <c r="B169" s="144"/>
      <c r="C169" s="145" t="s">
        <v>184</v>
      </c>
      <c r="D169" s="145" t="s">
        <v>124</v>
      </c>
      <c r="E169" s="146" t="s">
        <v>671</v>
      </c>
      <c r="F169" s="147" t="s">
        <v>672</v>
      </c>
      <c r="G169" s="148" t="s">
        <v>127</v>
      </c>
      <c r="H169" s="149">
        <v>3</v>
      </c>
      <c r="I169" s="150"/>
      <c r="J169" s="151">
        <f t="shared" ref="J169:J179" si="0">ROUND(I169*H169,2)</f>
        <v>0</v>
      </c>
      <c r="K169" s="147" t="s">
        <v>195</v>
      </c>
      <c r="L169" s="34"/>
      <c r="M169" s="152" t="s">
        <v>1</v>
      </c>
      <c r="N169" s="153" t="s">
        <v>39</v>
      </c>
      <c r="O169" s="59"/>
      <c r="P169" s="154">
        <f t="shared" ref="P169:P179" si="1">O169*H169</f>
        <v>0</v>
      </c>
      <c r="Q169" s="154">
        <v>0</v>
      </c>
      <c r="R169" s="154">
        <f t="shared" ref="R169:R179" si="2">Q169*H169</f>
        <v>0</v>
      </c>
      <c r="S169" s="154">
        <v>0</v>
      </c>
      <c r="T169" s="155">
        <f t="shared" ref="T169:T179" si="3"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6" t="s">
        <v>138</v>
      </c>
      <c r="AT169" s="156" t="s">
        <v>124</v>
      </c>
      <c r="AU169" s="156" t="s">
        <v>84</v>
      </c>
      <c r="AY169" s="18" t="s">
        <v>121</v>
      </c>
      <c r="BE169" s="157">
        <f t="shared" ref="BE169:BE179" si="4">IF(N169="základní",J169,0)</f>
        <v>0</v>
      </c>
      <c r="BF169" s="157">
        <f t="shared" ref="BF169:BF179" si="5">IF(N169="snížená",J169,0)</f>
        <v>0</v>
      </c>
      <c r="BG169" s="157">
        <f t="shared" ref="BG169:BG179" si="6">IF(N169="zákl. přenesená",J169,0)</f>
        <v>0</v>
      </c>
      <c r="BH169" s="157">
        <f t="shared" ref="BH169:BH179" si="7">IF(N169="sníž. přenesená",J169,0)</f>
        <v>0</v>
      </c>
      <c r="BI169" s="157">
        <f t="shared" ref="BI169:BI179" si="8">IF(N169="nulová",J169,0)</f>
        <v>0</v>
      </c>
      <c r="BJ169" s="18" t="s">
        <v>82</v>
      </c>
      <c r="BK169" s="157">
        <f t="shared" ref="BK169:BK179" si="9">ROUND(I169*H169,2)</f>
        <v>0</v>
      </c>
      <c r="BL169" s="18" t="s">
        <v>138</v>
      </c>
      <c r="BM169" s="156" t="s">
        <v>673</v>
      </c>
    </row>
    <row r="170" spans="1:65" s="2" customFormat="1" ht="16.5" customHeight="1">
      <c r="A170" s="33"/>
      <c r="B170" s="144"/>
      <c r="C170" s="164" t="s">
        <v>8</v>
      </c>
      <c r="D170" s="164" t="s">
        <v>407</v>
      </c>
      <c r="E170" s="165" t="s">
        <v>674</v>
      </c>
      <c r="F170" s="166" t="s">
        <v>675</v>
      </c>
      <c r="G170" s="167" t="s">
        <v>127</v>
      </c>
      <c r="H170" s="168">
        <v>2</v>
      </c>
      <c r="I170" s="169"/>
      <c r="J170" s="170">
        <f t="shared" si="0"/>
        <v>0</v>
      </c>
      <c r="K170" s="147" t="s">
        <v>195</v>
      </c>
      <c r="L170" s="171"/>
      <c r="M170" s="172" t="s">
        <v>1</v>
      </c>
      <c r="N170" s="173" t="s">
        <v>39</v>
      </c>
      <c r="O170" s="59"/>
      <c r="P170" s="154">
        <f t="shared" si="1"/>
        <v>0</v>
      </c>
      <c r="Q170" s="154">
        <v>6.9999999999999999E-4</v>
      </c>
      <c r="R170" s="154">
        <f t="shared" si="2"/>
        <v>1.4E-3</v>
      </c>
      <c r="S170" s="154">
        <v>0</v>
      </c>
      <c r="T170" s="155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6" t="s">
        <v>157</v>
      </c>
      <c r="AT170" s="156" t="s">
        <v>407</v>
      </c>
      <c r="AU170" s="156" t="s">
        <v>84</v>
      </c>
      <c r="AY170" s="18" t="s">
        <v>121</v>
      </c>
      <c r="BE170" s="157">
        <f t="shared" si="4"/>
        <v>0</v>
      </c>
      <c r="BF170" s="157">
        <f t="shared" si="5"/>
        <v>0</v>
      </c>
      <c r="BG170" s="157">
        <f t="shared" si="6"/>
        <v>0</v>
      </c>
      <c r="BH170" s="157">
        <f t="shared" si="7"/>
        <v>0</v>
      </c>
      <c r="BI170" s="157">
        <f t="shared" si="8"/>
        <v>0</v>
      </c>
      <c r="BJ170" s="18" t="s">
        <v>82</v>
      </c>
      <c r="BK170" s="157">
        <f t="shared" si="9"/>
        <v>0</v>
      </c>
      <c r="BL170" s="18" t="s">
        <v>138</v>
      </c>
      <c r="BM170" s="156" t="s">
        <v>676</v>
      </c>
    </row>
    <row r="171" spans="1:65" s="2" customFormat="1" ht="16.5" customHeight="1">
      <c r="A171" s="33"/>
      <c r="B171" s="144"/>
      <c r="C171" s="164" t="s">
        <v>128</v>
      </c>
      <c r="D171" s="164" t="s">
        <v>407</v>
      </c>
      <c r="E171" s="165" t="s">
        <v>677</v>
      </c>
      <c r="F171" s="166" t="s">
        <v>678</v>
      </c>
      <c r="G171" s="167" t="s">
        <v>127</v>
      </c>
      <c r="H171" s="168">
        <v>1</v>
      </c>
      <c r="I171" s="169"/>
      <c r="J171" s="170">
        <f t="shared" si="0"/>
        <v>0</v>
      </c>
      <c r="K171" s="147" t="s">
        <v>195</v>
      </c>
      <c r="L171" s="171"/>
      <c r="M171" s="172" t="s">
        <v>1</v>
      </c>
      <c r="N171" s="173" t="s">
        <v>39</v>
      </c>
      <c r="O171" s="59"/>
      <c r="P171" s="154">
        <f t="shared" si="1"/>
        <v>0</v>
      </c>
      <c r="Q171" s="154">
        <v>1E-3</v>
      </c>
      <c r="R171" s="154">
        <f t="shared" si="2"/>
        <v>1E-3</v>
      </c>
      <c r="S171" s="154">
        <v>0</v>
      </c>
      <c r="T171" s="155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6" t="s">
        <v>157</v>
      </c>
      <c r="AT171" s="156" t="s">
        <v>407</v>
      </c>
      <c r="AU171" s="156" t="s">
        <v>84</v>
      </c>
      <c r="AY171" s="18" t="s">
        <v>121</v>
      </c>
      <c r="BE171" s="157">
        <f t="shared" si="4"/>
        <v>0</v>
      </c>
      <c r="BF171" s="157">
        <f t="shared" si="5"/>
        <v>0</v>
      </c>
      <c r="BG171" s="157">
        <f t="shared" si="6"/>
        <v>0</v>
      </c>
      <c r="BH171" s="157">
        <f t="shared" si="7"/>
        <v>0</v>
      </c>
      <c r="BI171" s="157">
        <f t="shared" si="8"/>
        <v>0</v>
      </c>
      <c r="BJ171" s="18" t="s">
        <v>82</v>
      </c>
      <c r="BK171" s="157">
        <f t="shared" si="9"/>
        <v>0</v>
      </c>
      <c r="BL171" s="18" t="s">
        <v>138</v>
      </c>
      <c r="BM171" s="156" t="s">
        <v>679</v>
      </c>
    </row>
    <row r="172" spans="1:65" s="2" customFormat="1" ht="37.9" customHeight="1">
      <c r="A172" s="33"/>
      <c r="B172" s="144"/>
      <c r="C172" s="145" t="s">
        <v>197</v>
      </c>
      <c r="D172" s="145" t="s">
        <v>124</v>
      </c>
      <c r="E172" s="146" t="s">
        <v>680</v>
      </c>
      <c r="F172" s="147" t="s">
        <v>681</v>
      </c>
      <c r="G172" s="148" t="s">
        <v>127</v>
      </c>
      <c r="H172" s="149">
        <v>1</v>
      </c>
      <c r="I172" s="150"/>
      <c r="J172" s="151">
        <f t="shared" si="0"/>
        <v>0</v>
      </c>
      <c r="K172" s="147" t="s">
        <v>195</v>
      </c>
      <c r="L172" s="34"/>
      <c r="M172" s="152" t="s">
        <v>1</v>
      </c>
      <c r="N172" s="153" t="s">
        <v>39</v>
      </c>
      <c r="O172" s="59"/>
      <c r="P172" s="154">
        <f t="shared" si="1"/>
        <v>0</v>
      </c>
      <c r="Q172" s="154">
        <v>0</v>
      </c>
      <c r="R172" s="154">
        <f t="shared" si="2"/>
        <v>0</v>
      </c>
      <c r="S172" s="154">
        <v>0</v>
      </c>
      <c r="T172" s="155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6" t="s">
        <v>138</v>
      </c>
      <c r="AT172" s="156" t="s">
        <v>124</v>
      </c>
      <c r="AU172" s="156" t="s">
        <v>84</v>
      </c>
      <c r="AY172" s="18" t="s">
        <v>121</v>
      </c>
      <c r="BE172" s="157">
        <f t="shared" si="4"/>
        <v>0</v>
      </c>
      <c r="BF172" s="157">
        <f t="shared" si="5"/>
        <v>0</v>
      </c>
      <c r="BG172" s="157">
        <f t="shared" si="6"/>
        <v>0</v>
      </c>
      <c r="BH172" s="157">
        <f t="shared" si="7"/>
        <v>0</v>
      </c>
      <c r="BI172" s="157">
        <f t="shared" si="8"/>
        <v>0</v>
      </c>
      <c r="BJ172" s="18" t="s">
        <v>82</v>
      </c>
      <c r="BK172" s="157">
        <f t="shared" si="9"/>
        <v>0</v>
      </c>
      <c r="BL172" s="18" t="s">
        <v>138</v>
      </c>
      <c r="BM172" s="156" t="s">
        <v>682</v>
      </c>
    </row>
    <row r="173" spans="1:65" s="2" customFormat="1" ht="16.5" customHeight="1">
      <c r="A173" s="33"/>
      <c r="B173" s="144"/>
      <c r="C173" s="164" t="s">
        <v>201</v>
      </c>
      <c r="D173" s="164" t="s">
        <v>407</v>
      </c>
      <c r="E173" s="165" t="s">
        <v>683</v>
      </c>
      <c r="F173" s="166" t="s">
        <v>684</v>
      </c>
      <c r="G173" s="167" t="s">
        <v>127</v>
      </c>
      <c r="H173" s="168">
        <v>1</v>
      </c>
      <c r="I173" s="169"/>
      <c r="J173" s="170">
        <f t="shared" si="0"/>
        <v>0</v>
      </c>
      <c r="K173" s="147" t="s">
        <v>195</v>
      </c>
      <c r="L173" s="171"/>
      <c r="M173" s="172" t="s">
        <v>1</v>
      </c>
      <c r="N173" s="173" t="s">
        <v>39</v>
      </c>
      <c r="O173" s="59"/>
      <c r="P173" s="154">
        <f t="shared" si="1"/>
        <v>0</v>
      </c>
      <c r="Q173" s="154">
        <v>2.8999999999999998E-3</v>
      </c>
      <c r="R173" s="154">
        <f t="shared" si="2"/>
        <v>2.8999999999999998E-3</v>
      </c>
      <c r="S173" s="154">
        <v>0</v>
      </c>
      <c r="T173" s="155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6" t="s">
        <v>157</v>
      </c>
      <c r="AT173" s="156" t="s">
        <v>407</v>
      </c>
      <c r="AU173" s="156" t="s">
        <v>84</v>
      </c>
      <c r="AY173" s="18" t="s">
        <v>121</v>
      </c>
      <c r="BE173" s="157">
        <f t="shared" si="4"/>
        <v>0</v>
      </c>
      <c r="BF173" s="157">
        <f t="shared" si="5"/>
        <v>0</v>
      </c>
      <c r="BG173" s="157">
        <f t="shared" si="6"/>
        <v>0</v>
      </c>
      <c r="BH173" s="157">
        <f t="shared" si="7"/>
        <v>0</v>
      </c>
      <c r="BI173" s="157">
        <f t="shared" si="8"/>
        <v>0</v>
      </c>
      <c r="BJ173" s="18" t="s">
        <v>82</v>
      </c>
      <c r="BK173" s="157">
        <f t="shared" si="9"/>
        <v>0</v>
      </c>
      <c r="BL173" s="18" t="s">
        <v>138</v>
      </c>
      <c r="BM173" s="156" t="s">
        <v>685</v>
      </c>
    </row>
    <row r="174" spans="1:65" s="2" customFormat="1" ht="16.5" customHeight="1">
      <c r="A174" s="33"/>
      <c r="B174" s="144"/>
      <c r="C174" s="164" t="s">
        <v>205</v>
      </c>
      <c r="D174" s="164" t="s">
        <v>407</v>
      </c>
      <c r="E174" s="165" t="s">
        <v>686</v>
      </c>
      <c r="F174" s="166" t="s">
        <v>687</v>
      </c>
      <c r="G174" s="167" t="s">
        <v>127</v>
      </c>
      <c r="H174" s="168">
        <v>1</v>
      </c>
      <c r="I174" s="169"/>
      <c r="J174" s="170">
        <f t="shared" si="0"/>
        <v>0</v>
      </c>
      <c r="K174" s="166" t="s">
        <v>1</v>
      </c>
      <c r="L174" s="171"/>
      <c r="M174" s="172" t="s">
        <v>1</v>
      </c>
      <c r="N174" s="173" t="s">
        <v>39</v>
      </c>
      <c r="O174" s="59"/>
      <c r="P174" s="154">
        <f t="shared" si="1"/>
        <v>0</v>
      </c>
      <c r="Q174" s="154">
        <v>8.0000000000000004E-4</v>
      </c>
      <c r="R174" s="154">
        <f t="shared" si="2"/>
        <v>8.0000000000000004E-4</v>
      </c>
      <c r="S174" s="154">
        <v>0</v>
      </c>
      <c r="T174" s="155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6" t="s">
        <v>157</v>
      </c>
      <c r="AT174" s="156" t="s">
        <v>407</v>
      </c>
      <c r="AU174" s="156" t="s">
        <v>84</v>
      </c>
      <c r="AY174" s="18" t="s">
        <v>121</v>
      </c>
      <c r="BE174" s="157">
        <f t="shared" si="4"/>
        <v>0</v>
      </c>
      <c r="BF174" s="157">
        <f t="shared" si="5"/>
        <v>0</v>
      </c>
      <c r="BG174" s="157">
        <f t="shared" si="6"/>
        <v>0</v>
      </c>
      <c r="BH174" s="157">
        <f t="shared" si="7"/>
        <v>0</v>
      </c>
      <c r="BI174" s="157">
        <f t="shared" si="8"/>
        <v>0</v>
      </c>
      <c r="BJ174" s="18" t="s">
        <v>82</v>
      </c>
      <c r="BK174" s="157">
        <f t="shared" si="9"/>
        <v>0</v>
      </c>
      <c r="BL174" s="18" t="s">
        <v>138</v>
      </c>
      <c r="BM174" s="156" t="s">
        <v>688</v>
      </c>
    </row>
    <row r="175" spans="1:65" s="2" customFormat="1" ht="16.5" customHeight="1">
      <c r="A175" s="33"/>
      <c r="B175" s="144"/>
      <c r="C175" s="164" t="s">
        <v>209</v>
      </c>
      <c r="D175" s="164" t="s">
        <v>407</v>
      </c>
      <c r="E175" s="165" t="s">
        <v>689</v>
      </c>
      <c r="F175" s="166" t="s">
        <v>690</v>
      </c>
      <c r="G175" s="167" t="s">
        <v>127</v>
      </c>
      <c r="H175" s="168">
        <v>1</v>
      </c>
      <c r="I175" s="169"/>
      <c r="J175" s="170">
        <f t="shared" si="0"/>
        <v>0</v>
      </c>
      <c r="K175" s="166" t="s">
        <v>1</v>
      </c>
      <c r="L175" s="171"/>
      <c r="M175" s="172" t="s">
        <v>1</v>
      </c>
      <c r="N175" s="173" t="s">
        <v>39</v>
      </c>
      <c r="O175" s="59"/>
      <c r="P175" s="154">
        <f t="shared" si="1"/>
        <v>0</v>
      </c>
      <c r="Q175" s="154">
        <v>3.5E-4</v>
      </c>
      <c r="R175" s="154">
        <f t="shared" si="2"/>
        <v>3.5E-4</v>
      </c>
      <c r="S175" s="154">
        <v>0</v>
      </c>
      <c r="T175" s="155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6" t="s">
        <v>157</v>
      </c>
      <c r="AT175" s="156" t="s">
        <v>407</v>
      </c>
      <c r="AU175" s="156" t="s">
        <v>84</v>
      </c>
      <c r="AY175" s="18" t="s">
        <v>121</v>
      </c>
      <c r="BE175" s="157">
        <f t="shared" si="4"/>
        <v>0</v>
      </c>
      <c r="BF175" s="157">
        <f t="shared" si="5"/>
        <v>0</v>
      </c>
      <c r="BG175" s="157">
        <f t="shared" si="6"/>
        <v>0</v>
      </c>
      <c r="BH175" s="157">
        <f t="shared" si="7"/>
        <v>0</v>
      </c>
      <c r="BI175" s="157">
        <f t="shared" si="8"/>
        <v>0</v>
      </c>
      <c r="BJ175" s="18" t="s">
        <v>82</v>
      </c>
      <c r="BK175" s="157">
        <f t="shared" si="9"/>
        <v>0</v>
      </c>
      <c r="BL175" s="18" t="s">
        <v>138</v>
      </c>
      <c r="BM175" s="156" t="s">
        <v>691</v>
      </c>
    </row>
    <row r="176" spans="1:65" s="2" customFormat="1" ht="44.25" customHeight="1">
      <c r="A176" s="33"/>
      <c r="B176" s="144"/>
      <c r="C176" s="145" t="s">
        <v>7</v>
      </c>
      <c r="D176" s="145" t="s">
        <v>124</v>
      </c>
      <c r="E176" s="146" t="s">
        <v>692</v>
      </c>
      <c r="F176" s="147" t="s">
        <v>693</v>
      </c>
      <c r="G176" s="148" t="s">
        <v>127</v>
      </c>
      <c r="H176" s="149">
        <v>2</v>
      </c>
      <c r="I176" s="150"/>
      <c r="J176" s="151">
        <f t="shared" si="0"/>
        <v>0</v>
      </c>
      <c r="K176" s="147" t="s">
        <v>195</v>
      </c>
      <c r="L176" s="34"/>
      <c r="M176" s="152" t="s">
        <v>1</v>
      </c>
      <c r="N176" s="153" t="s">
        <v>39</v>
      </c>
      <c r="O176" s="59"/>
      <c r="P176" s="154">
        <f t="shared" si="1"/>
        <v>0</v>
      </c>
      <c r="Q176" s="154">
        <v>0.10832700000000001</v>
      </c>
      <c r="R176" s="154">
        <f t="shared" si="2"/>
        <v>0.21665400000000001</v>
      </c>
      <c r="S176" s="154">
        <v>0</v>
      </c>
      <c r="T176" s="155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6" t="s">
        <v>138</v>
      </c>
      <c r="AT176" s="156" t="s">
        <v>124</v>
      </c>
      <c r="AU176" s="156" t="s">
        <v>84</v>
      </c>
      <c r="AY176" s="18" t="s">
        <v>121</v>
      </c>
      <c r="BE176" s="157">
        <f t="shared" si="4"/>
        <v>0</v>
      </c>
      <c r="BF176" s="157">
        <f t="shared" si="5"/>
        <v>0</v>
      </c>
      <c r="BG176" s="157">
        <f t="shared" si="6"/>
        <v>0</v>
      </c>
      <c r="BH176" s="157">
        <f t="shared" si="7"/>
        <v>0</v>
      </c>
      <c r="BI176" s="157">
        <f t="shared" si="8"/>
        <v>0</v>
      </c>
      <c r="BJ176" s="18" t="s">
        <v>82</v>
      </c>
      <c r="BK176" s="157">
        <f t="shared" si="9"/>
        <v>0</v>
      </c>
      <c r="BL176" s="18" t="s">
        <v>138</v>
      </c>
      <c r="BM176" s="156" t="s">
        <v>694</v>
      </c>
    </row>
    <row r="177" spans="1:65" s="2" customFormat="1" ht="37.9" customHeight="1">
      <c r="A177" s="33"/>
      <c r="B177" s="144"/>
      <c r="C177" s="145" t="s">
        <v>216</v>
      </c>
      <c r="D177" s="145" t="s">
        <v>124</v>
      </c>
      <c r="E177" s="146" t="s">
        <v>695</v>
      </c>
      <c r="F177" s="147" t="s">
        <v>696</v>
      </c>
      <c r="G177" s="148" t="s">
        <v>127</v>
      </c>
      <c r="H177" s="149">
        <v>2</v>
      </c>
      <c r="I177" s="150"/>
      <c r="J177" s="151">
        <f t="shared" si="0"/>
        <v>0</v>
      </c>
      <c r="K177" s="147" t="s">
        <v>195</v>
      </c>
      <c r="L177" s="34"/>
      <c r="M177" s="152" t="s">
        <v>1</v>
      </c>
      <c r="N177" s="153" t="s">
        <v>39</v>
      </c>
      <c r="O177" s="59"/>
      <c r="P177" s="154">
        <f t="shared" si="1"/>
        <v>0</v>
      </c>
      <c r="Q177" s="154">
        <v>2.4240000000000001E-2</v>
      </c>
      <c r="R177" s="154">
        <f t="shared" si="2"/>
        <v>4.8480000000000002E-2</v>
      </c>
      <c r="S177" s="154">
        <v>0</v>
      </c>
      <c r="T177" s="155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6" t="s">
        <v>138</v>
      </c>
      <c r="AT177" s="156" t="s">
        <v>124</v>
      </c>
      <c r="AU177" s="156" t="s">
        <v>84</v>
      </c>
      <c r="AY177" s="18" t="s">
        <v>121</v>
      </c>
      <c r="BE177" s="157">
        <f t="shared" si="4"/>
        <v>0</v>
      </c>
      <c r="BF177" s="157">
        <f t="shared" si="5"/>
        <v>0</v>
      </c>
      <c r="BG177" s="157">
        <f t="shared" si="6"/>
        <v>0</v>
      </c>
      <c r="BH177" s="157">
        <f t="shared" si="7"/>
        <v>0</v>
      </c>
      <c r="BI177" s="157">
        <f t="shared" si="8"/>
        <v>0</v>
      </c>
      <c r="BJ177" s="18" t="s">
        <v>82</v>
      </c>
      <c r="BK177" s="157">
        <f t="shared" si="9"/>
        <v>0</v>
      </c>
      <c r="BL177" s="18" t="s">
        <v>138</v>
      </c>
      <c r="BM177" s="156" t="s">
        <v>697</v>
      </c>
    </row>
    <row r="178" spans="1:65" s="2" customFormat="1" ht="37.9" customHeight="1">
      <c r="A178" s="33"/>
      <c r="B178" s="144"/>
      <c r="C178" s="145" t="s">
        <v>220</v>
      </c>
      <c r="D178" s="145" t="s">
        <v>124</v>
      </c>
      <c r="E178" s="146" t="s">
        <v>698</v>
      </c>
      <c r="F178" s="147" t="s">
        <v>699</v>
      </c>
      <c r="G178" s="148" t="s">
        <v>127</v>
      </c>
      <c r="H178" s="149">
        <v>2</v>
      </c>
      <c r="I178" s="150"/>
      <c r="J178" s="151">
        <f t="shared" si="0"/>
        <v>0</v>
      </c>
      <c r="K178" s="147" t="s">
        <v>195</v>
      </c>
      <c r="L178" s="34"/>
      <c r="M178" s="152" t="s">
        <v>1</v>
      </c>
      <c r="N178" s="153" t="s">
        <v>39</v>
      </c>
      <c r="O178" s="59"/>
      <c r="P178" s="154">
        <f t="shared" si="1"/>
        <v>0</v>
      </c>
      <c r="Q178" s="154">
        <v>0</v>
      </c>
      <c r="R178" s="154">
        <f t="shared" si="2"/>
        <v>0</v>
      </c>
      <c r="S178" s="154">
        <v>0</v>
      </c>
      <c r="T178" s="155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6" t="s">
        <v>138</v>
      </c>
      <c r="AT178" s="156" t="s">
        <v>124</v>
      </c>
      <c r="AU178" s="156" t="s">
        <v>84</v>
      </c>
      <c r="AY178" s="18" t="s">
        <v>121</v>
      </c>
      <c r="BE178" s="157">
        <f t="shared" si="4"/>
        <v>0</v>
      </c>
      <c r="BF178" s="157">
        <f t="shared" si="5"/>
        <v>0</v>
      </c>
      <c r="BG178" s="157">
        <f t="shared" si="6"/>
        <v>0</v>
      </c>
      <c r="BH178" s="157">
        <f t="shared" si="7"/>
        <v>0</v>
      </c>
      <c r="BI178" s="157">
        <f t="shared" si="8"/>
        <v>0</v>
      </c>
      <c r="BJ178" s="18" t="s">
        <v>82</v>
      </c>
      <c r="BK178" s="157">
        <f t="shared" si="9"/>
        <v>0</v>
      </c>
      <c r="BL178" s="18" t="s">
        <v>138</v>
      </c>
      <c r="BM178" s="156" t="s">
        <v>700</v>
      </c>
    </row>
    <row r="179" spans="1:65" s="2" customFormat="1" ht="37.9" customHeight="1">
      <c r="A179" s="33"/>
      <c r="B179" s="144"/>
      <c r="C179" s="145" t="s">
        <v>224</v>
      </c>
      <c r="D179" s="145" t="s">
        <v>124</v>
      </c>
      <c r="E179" s="146" t="s">
        <v>701</v>
      </c>
      <c r="F179" s="147" t="s">
        <v>702</v>
      </c>
      <c r="G179" s="148" t="s">
        <v>127</v>
      </c>
      <c r="H179" s="149">
        <v>2</v>
      </c>
      <c r="I179" s="150"/>
      <c r="J179" s="151">
        <f t="shared" si="0"/>
        <v>0</v>
      </c>
      <c r="K179" s="147" t="s">
        <v>195</v>
      </c>
      <c r="L179" s="34"/>
      <c r="M179" s="152" t="s">
        <v>1</v>
      </c>
      <c r="N179" s="153" t="s">
        <v>39</v>
      </c>
      <c r="O179" s="59"/>
      <c r="P179" s="154">
        <f t="shared" si="1"/>
        <v>0</v>
      </c>
      <c r="Q179" s="154">
        <v>0.42115999999999998</v>
      </c>
      <c r="R179" s="154">
        <f t="shared" si="2"/>
        <v>0.84231999999999996</v>
      </c>
      <c r="S179" s="154">
        <v>0</v>
      </c>
      <c r="T179" s="155">
        <f t="shared" si="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6" t="s">
        <v>138</v>
      </c>
      <c r="AT179" s="156" t="s">
        <v>124</v>
      </c>
      <c r="AU179" s="156" t="s">
        <v>84</v>
      </c>
      <c r="AY179" s="18" t="s">
        <v>121</v>
      </c>
      <c r="BE179" s="157">
        <f t="shared" si="4"/>
        <v>0</v>
      </c>
      <c r="BF179" s="157">
        <f t="shared" si="5"/>
        <v>0</v>
      </c>
      <c r="BG179" s="157">
        <f t="shared" si="6"/>
        <v>0</v>
      </c>
      <c r="BH179" s="157">
        <f t="shared" si="7"/>
        <v>0</v>
      </c>
      <c r="BI179" s="157">
        <f t="shared" si="8"/>
        <v>0</v>
      </c>
      <c r="BJ179" s="18" t="s">
        <v>82</v>
      </c>
      <c r="BK179" s="157">
        <f t="shared" si="9"/>
        <v>0</v>
      </c>
      <c r="BL179" s="18" t="s">
        <v>138</v>
      </c>
      <c r="BM179" s="156" t="s">
        <v>703</v>
      </c>
    </row>
    <row r="180" spans="1:65" s="12" customFormat="1" ht="25.9" customHeight="1">
      <c r="B180" s="131"/>
      <c r="D180" s="132" t="s">
        <v>73</v>
      </c>
      <c r="E180" s="133" t="s">
        <v>119</v>
      </c>
      <c r="F180" s="133" t="s">
        <v>120</v>
      </c>
      <c r="I180" s="134"/>
      <c r="J180" s="135">
        <f>BK180</f>
        <v>0</v>
      </c>
      <c r="L180" s="131"/>
      <c r="M180" s="136"/>
      <c r="N180" s="137"/>
      <c r="O180" s="137"/>
      <c r="P180" s="138">
        <f>P181+P202+P221+P235+P259</f>
        <v>0</v>
      </c>
      <c r="Q180" s="137"/>
      <c r="R180" s="138">
        <f>R181+R202+R221+R235+R259</f>
        <v>1.4966748741</v>
      </c>
      <c r="S180" s="137"/>
      <c r="T180" s="139">
        <f>T181+T202+T221+T235+T259</f>
        <v>0.27981</v>
      </c>
      <c r="AR180" s="132" t="s">
        <v>84</v>
      </c>
      <c r="AT180" s="140" t="s">
        <v>73</v>
      </c>
      <c r="AU180" s="140" t="s">
        <v>74</v>
      </c>
      <c r="AY180" s="132" t="s">
        <v>121</v>
      </c>
      <c r="BK180" s="141">
        <f>BK181+BK202+BK221+BK235+BK259</f>
        <v>0</v>
      </c>
    </row>
    <row r="181" spans="1:65" s="12" customFormat="1" ht="22.9" customHeight="1">
      <c r="B181" s="131"/>
      <c r="D181" s="132" t="s">
        <v>73</v>
      </c>
      <c r="E181" s="142" t="s">
        <v>704</v>
      </c>
      <c r="F181" s="142" t="s">
        <v>705</v>
      </c>
      <c r="I181" s="134"/>
      <c r="J181" s="143">
        <f>BK181</f>
        <v>0</v>
      </c>
      <c r="L181" s="131"/>
      <c r="M181" s="136"/>
      <c r="N181" s="137"/>
      <c r="O181" s="137"/>
      <c r="P181" s="138">
        <f>SUM(P182:P201)</f>
        <v>0</v>
      </c>
      <c r="Q181" s="137"/>
      <c r="R181" s="138">
        <f>SUM(R182:R201)</f>
        <v>0.18902720000000001</v>
      </c>
      <c r="S181" s="137"/>
      <c r="T181" s="139">
        <f>SUM(T182:T201)</f>
        <v>0</v>
      </c>
      <c r="AR181" s="132" t="s">
        <v>84</v>
      </c>
      <c r="AT181" s="140" t="s">
        <v>73</v>
      </c>
      <c r="AU181" s="140" t="s">
        <v>82</v>
      </c>
      <c r="AY181" s="132" t="s">
        <v>121</v>
      </c>
      <c r="BK181" s="141">
        <f>SUM(BK182:BK201)</f>
        <v>0</v>
      </c>
    </row>
    <row r="182" spans="1:65" s="2" customFormat="1" ht="24.2" customHeight="1">
      <c r="A182" s="33"/>
      <c r="B182" s="144"/>
      <c r="C182" s="145" t="s">
        <v>228</v>
      </c>
      <c r="D182" s="145" t="s">
        <v>124</v>
      </c>
      <c r="E182" s="146" t="s">
        <v>706</v>
      </c>
      <c r="F182" s="147" t="s">
        <v>707</v>
      </c>
      <c r="G182" s="148" t="s">
        <v>127</v>
      </c>
      <c r="H182" s="149">
        <v>1</v>
      </c>
      <c r="I182" s="150"/>
      <c r="J182" s="151">
        <f t="shared" ref="J182:J201" si="10">ROUND(I182*H182,2)</f>
        <v>0</v>
      </c>
      <c r="K182" s="147" t="s">
        <v>195</v>
      </c>
      <c r="L182" s="34"/>
      <c r="M182" s="152" t="s">
        <v>1</v>
      </c>
      <c r="N182" s="153" t="s">
        <v>39</v>
      </c>
      <c r="O182" s="59"/>
      <c r="P182" s="154">
        <f t="shared" ref="P182:P201" si="11">O182*H182</f>
        <v>0</v>
      </c>
      <c r="Q182" s="154">
        <v>0</v>
      </c>
      <c r="R182" s="154">
        <f t="shared" ref="R182:R201" si="12">Q182*H182</f>
        <v>0</v>
      </c>
      <c r="S182" s="154">
        <v>0</v>
      </c>
      <c r="T182" s="155">
        <f t="shared" ref="T182:T201" si="13"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6" t="s">
        <v>128</v>
      </c>
      <c r="AT182" s="156" t="s">
        <v>124</v>
      </c>
      <c r="AU182" s="156" t="s">
        <v>84</v>
      </c>
      <c r="AY182" s="18" t="s">
        <v>121</v>
      </c>
      <c r="BE182" s="157">
        <f t="shared" ref="BE182:BE201" si="14">IF(N182="základní",J182,0)</f>
        <v>0</v>
      </c>
      <c r="BF182" s="157">
        <f t="shared" ref="BF182:BF201" si="15">IF(N182="snížená",J182,0)</f>
        <v>0</v>
      </c>
      <c r="BG182" s="157">
        <f t="shared" ref="BG182:BG201" si="16">IF(N182="zákl. přenesená",J182,0)</f>
        <v>0</v>
      </c>
      <c r="BH182" s="157">
        <f t="shared" ref="BH182:BH201" si="17">IF(N182="sníž. přenesená",J182,0)</f>
        <v>0</v>
      </c>
      <c r="BI182" s="157">
        <f t="shared" ref="BI182:BI201" si="18">IF(N182="nulová",J182,0)</f>
        <v>0</v>
      </c>
      <c r="BJ182" s="18" t="s">
        <v>82</v>
      </c>
      <c r="BK182" s="157">
        <f t="shared" ref="BK182:BK201" si="19">ROUND(I182*H182,2)</f>
        <v>0</v>
      </c>
      <c r="BL182" s="18" t="s">
        <v>128</v>
      </c>
      <c r="BM182" s="156" t="s">
        <v>708</v>
      </c>
    </row>
    <row r="183" spans="1:65" s="2" customFormat="1" ht="24.2" customHeight="1">
      <c r="A183" s="33"/>
      <c r="B183" s="144"/>
      <c r="C183" s="145" t="s">
        <v>232</v>
      </c>
      <c r="D183" s="145" t="s">
        <v>124</v>
      </c>
      <c r="E183" s="146" t="s">
        <v>709</v>
      </c>
      <c r="F183" s="147" t="s">
        <v>710</v>
      </c>
      <c r="G183" s="148" t="s">
        <v>127</v>
      </c>
      <c r="H183" s="149">
        <v>5</v>
      </c>
      <c r="I183" s="150"/>
      <c r="J183" s="151">
        <f t="shared" si="10"/>
        <v>0</v>
      </c>
      <c r="K183" s="147" t="s">
        <v>195</v>
      </c>
      <c r="L183" s="34"/>
      <c r="M183" s="152" t="s">
        <v>1</v>
      </c>
      <c r="N183" s="153" t="s">
        <v>39</v>
      </c>
      <c r="O183" s="59"/>
      <c r="P183" s="154">
        <f t="shared" si="11"/>
        <v>0</v>
      </c>
      <c r="Q183" s="154">
        <v>0</v>
      </c>
      <c r="R183" s="154">
        <f t="shared" si="12"/>
        <v>0</v>
      </c>
      <c r="S183" s="154">
        <v>0</v>
      </c>
      <c r="T183" s="155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6" t="s">
        <v>128</v>
      </c>
      <c r="AT183" s="156" t="s">
        <v>124</v>
      </c>
      <c r="AU183" s="156" t="s">
        <v>84</v>
      </c>
      <c r="AY183" s="18" t="s">
        <v>121</v>
      </c>
      <c r="BE183" s="157">
        <f t="shared" si="14"/>
        <v>0</v>
      </c>
      <c r="BF183" s="157">
        <f t="shared" si="15"/>
        <v>0</v>
      </c>
      <c r="BG183" s="157">
        <f t="shared" si="16"/>
        <v>0</v>
      </c>
      <c r="BH183" s="157">
        <f t="shared" si="17"/>
        <v>0</v>
      </c>
      <c r="BI183" s="157">
        <f t="shared" si="18"/>
        <v>0</v>
      </c>
      <c r="BJ183" s="18" t="s">
        <v>82</v>
      </c>
      <c r="BK183" s="157">
        <f t="shared" si="19"/>
        <v>0</v>
      </c>
      <c r="BL183" s="18" t="s">
        <v>128</v>
      </c>
      <c r="BM183" s="156" t="s">
        <v>711</v>
      </c>
    </row>
    <row r="184" spans="1:65" s="2" customFormat="1" ht="24.2" customHeight="1">
      <c r="A184" s="33"/>
      <c r="B184" s="144"/>
      <c r="C184" s="145" t="s">
        <v>236</v>
      </c>
      <c r="D184" s="145" t="s">
        <v>124</v>
      </c>
      <c r="E184" s="146" t="s">
        <v>712</v>
      </c>
      <c r="F184" s="147" t="s">
        <v>713</v>
      </c>
      <c r="G184" s="148" t="s">
        <v>127</v>
      </c>
      <c r="H184" s="149">
        <v>5</v>
      </c>
      <c r="I184" s="150"/>
      <c r="J184" s="151">
        <f t="shared" si="10"/>
        <v>0</v>
      </c>
      <c r="K184" s="147" t="s">
        <v>195</v>
      </c>
      <c r="L184" s="34"/>
      <c r="M184" s="152" t="s">
        <v>1</v>
      </c>
      <c r="N184" s="153" t="s">
        <v>39</v>
      </c>
      <c r="O184" s="59"/>
      <c r="P184" s="154">
        <f t="shared" si="11"/>
        <v>0</v>
      </c>
      <c r="Q184" s="154">
        <v>5.0060000000000002E-4</v>
      </c>
      <c r="R184" s="154">
        <f t="shared" si="12"/>
        <v>2.503E-3</v>
      </c>
      <c r="S184" s="154">
        <v>0</v>
      </c>
      <c r="T184" s="155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6" t="s">
        <v>128</v>
      </c>
      <c r="AT184" s="156" t="s">
        <v>124</v>
      </c>
      <c r="AU184" s="156" t="s">
        <v>84</v>
      </c>
      <c r="AY184" s="18" t="s">
        <v>121</v>
      </c>
      <c r="BE184" s="157">
        <f t="shared" si="14"/>
        <v>0</v>
      </c>
      <c r="BF184" s="157">
        <f t="shared" si="15"/>
        <v>0</v>
      </c>
      <c r="BG184" s="157">
        <f t="shared" si="16"/>
        <v>0</v>
      </c>
      <c r="BH184" s="157">
        <f t="shared" si="17"/>
        <v>0</v>
      </c>
      <c r="BI184" s="157">
        <f t="shared" si="18"/>
        <v>0</v>
      </c>
      <c r="BJ184" s="18" t="s">
        <v>82</v>
      </c>
      <c r="BK184" s="157">
        <f t="shared" si="19"/>
        <v>0</v>
      </c>
      <c r="BL184" s="18" t="s">
        <v>128</v>
      </c>
      <c r="BM184" s="156" t="s">
        <v>714</v>
      </c>
    </row>
    <row r="185" spans="1:65" s="2" customFormat="1" ht="24.2" customHeight="1">
      <c r="A185" s="33"/>
      <c r="B185" s="144"/>
      <c r="C185" s="145" t="s">
        <v>240</v>
      </c>
      <c r="D185" s="145" t="s">
        <v>124</v>
      </c>
      <c r="E185" s="146" t="s">
        <v>715</v>
      </c>
      <c r="F185" s="147" t="s">
        <v>716</v>
      </c>
      <c r="G185" s="148" t="s">
        <v>127</v>
      </c>
      <c r="H185" s="149">
        <v>1</v>
      </c>
      <c r="I185" s="150"/>
      <c r="J185" s="151">
        <f t="shared" si="10"/>
        <v>0</v>
      </c>
      <c r="K185" s="147" t="s">
        <v>195</v>
      </c>
      <c r="L185" s="34"/>
      <c r="M185" s="152" t="s">
        <v>1</v>
      </c>
      <c r="N185" s="153" t="s">
        <v>39</v>
      </c>
      <c r="O185" s="59"/>
      <c r="P185" s="154">
        <f t="shared" si="11"/>
        <v>0</v>
      </c>
      <c r="Q185" s="154">
        <v>8.9309999999999997E-4</v>
      </c>
      <c r="R185" s="154">
        <f t="shared" si="12"/>
        <v>8.9309999999999997E-4</v>
      </c>
      <c r="S185" s="154">
        <v>0</v>
      </c>
      <c r="T185" s="155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6" t="s">
        <v>128</v>
      </c>
      <c r="AT185" s="156" t="s">
        <v>124</v>
      </c>
      <c r="AU185" s="156" t="s">
        <v>84</v>
      </c>
      <c r="AY185" s="18" t="s">
        <v>121</v>
      </c>
      <c r="BE185" s="157">
        <f t="shared" si="14"/>
        <v>0</v>
      </c>
      <c r="BF185" s="157">
        <f t="shared" si="15"/>
        <v>0</v>
      </c>
      <c r="BG185" s="157">
        <f t="shared" si="16"/>
        <v>0</v>
      </c>
      <c r="BH185" s="157">
        <f t="shared" si="17"/>
        <v>0</v>
      </c>
      <c r="BI185" s="157">
        <f t="shared" si="18"/>
        <v>0</v>
      </c>
      <c r="BJ185" s="18" t="s">
        <v>82</v>
      </c>
      <c r="BK185" s="157">
        <f t="shared" si="19"/>
        <v>0</v>
      </c>
      <c r="BL185" s="18" t="s">
        <v>128</v>
      </c>
      <c r="BM185" s="156" t="s">
        <v>717</v>
      </c>
    </row>
    <row r="186" spans="1:65" s="2" customFormat="1" ht="24.2" customHeight="1">
      <c r="A186" s="33"/>
      <c r="B186" s="144"/>
      <c r="C186" s="145" t="s">
        <v>246</v>
      </c>
      <c r="D186" s="145" t="s">
        <v>124</v>
      </c>
      <c r="E186" s="146" t="s">
        <v>718</v>
      </c>
      <c r="F186" s="147" t="s">
        <v>719</v>
      </c>
      <c r="G186" s="148" t="s">
        <v>127</v>
      </c>
      <c r="H186" s="149">
        <v>5</v>
      </c>
      <c r="I186" s="150"/>
      <c r="J186" s="151">
        <f t="shared" si="10"/>
        <v>0</v>
      </c>
      <c r="K186" s="147" t="s">
        <v>195</v>
      </c>
      <c r="L186" s="34"/>
      <c r="M186" s="152" t="s">
        <v>1</v>
      </c>
      <c r="N186" s="153" t="s">
        <v>39</v>
      </c>
      <c r="O186" s="59"/>
      <c r="P186" s="154">
        <f t="shared" si="11"/>
        <v>0</v>
      </c>
      <c r="Q186" s="154">
        <v>1.7906E-3</v>
      </c>
      <c r="R186" s="154">
        <f t="shared" si="12"/>
        <v>8.9530000000000009E-3</v>
      </c>
      <c r="S186" s="154">
        <v>0</v>
      </c>
      <c r="T186" s="155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6" t="s">
        <v>128</v>
      </c>
      <c r="AT186" s="156" t="s">
        <v>124</v>
      </c>
      <c r="AU186" s="156" t="s">
        <v>84</v>
      </c>
      <c r="AY186" s="18" t="s">
        <v>121</v>
      </c>
      <c r="BE186" s="157">
        <f t="shared" si="14"/>
        <v>0</v>
      </c>
      <c r="BF186" s="157">
        <f t="shared" si="15"/>
        <v>0</v>
      </c>
      <c r="BG186" s="157">
        <f t="shared" si="16"/>
        <v>0</v>
      </c>
      <c r="BH186" s="157">
        <f t="shared" si="17"/>
        <v>0</v>
      </c>
      <c r="BI186" s="157">
        <f t="shared" si="18"/>
        <v>0</v>
      </c>
      <c r="BJ186" s="18" t="s">
        <v>82</v>
      </c>
      <c r="BK186" s="157">
        <f t="shared" si="19"/>
        <v>0</v>
      </c>
      <c r="BL186" s="18" t="s">
        <v>128</v>
      </c>
      <c r="BM186" s="156" t="s">
        <v>720</v>
      </c>
    </row>
    <row r="187" spans="1:65" s="2" customFormat="1" ht="24.2" customHeight="1">
      <c r="A187" s="33"/>
      <c r="B187" s="144"/>
      <c r="C187" s="145" t="s">
        <v>250</v>
      </c>
      <c r="D187" s="145" t="s">
        <v>124</v>
      </c>
      <c r="E187" s="146" t="s">
        <v>721</v>
      </c>
      <c r="F187" s="147" t="s">
        <v>722</v>
      </c>
      <c r="G187" s="148" t="s">
        <v>127</v>
      </c>
      <c r="H187" s="149">
        <v>1</v>
      </c>
      <c r="I187" s="150"/>
      <c r="J187" s="151">
        <f t="shared" si="10"/>
        <v>0</v>
      </c>
      <c r="K187" s="147" t="s">
        <v>195</v>
      </c>
      <c r="L187" s="34"/>
      <c r="M187" s="152" t="s">
        <v>1</v>
      </c>
      <c r="N187" s="153" t="s">
        <v>39</v>
      </c>
      <c r="O187" s="59"/>
      <c r="P187" s="154">
        <f t="shared" si="11"/>
        <v>0</v>
      </c>
      <c r="Q187" s="154">
        <v>5.2309999999999998E-4</v>
      </c>
      <c r="R187" s="154">
        <f t="shared" si="12"/>
        <v>5.2309999999999998E-4</v>
      </c>
      <c r="S187" s="154">
        <v>0</v>
      </c>
      <c r="T187" s="155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6" t="s">
        <v>128</v>
      </c>
      <c r="AT187" s="156" t="s">
        <v>124</v>
      </c>
      <c r="AU187" s="156" t="s">
        <v>84</v>
      </c>
      <c r="AY187" s="18" t="s">
        <v>121</v>
      </c>
      <c r="BE187" s="157">
        <f t="shared" si="14"/>
        <v>0</v>
      </c>
      <c r="BF187" s="157">
        <f t="shared" si="15"/>
        <v>0</v>
      </c>
      <c r="BG187" s="157">
        <f t="shared" si="16"/>
        <v>0</v>
      </c>
      <c r="BH187" s="157">
        <f t="shared" si="17"/>
        <v>0</v>
      </c>
      <c r="BI187" s="157">
        <f t="shared" si="18"/>
        <v>0</v>
      </c>
      <c r="BJ187" s="18" t="s">
        <v>82</v>
      </c>
      <c r="BK187" s="157">
        <f t="shared" si="19"/>
        <v>0</v>
      </c>
      <c r="BL187" s="18" t="s">
        <v>128</v>
      </c>
      <c r="BM187" s="156" t="s">
        <v>723</v>
      </c>
    </row>
    <row r="188" spans="1:65" s="2" customFormat="1" ht="24.2" customHeight="1">
      <c r="A188" s="33"/>
      <c r="B188" s="144"/>
      <c r="C188" s="145" t="s">
        <v>254</v>
      </c>
      <c r="D188" s="145" t="s">
        <v>124</v>
      </c>
      <c r="E188" s="146" t="s">
        <v>724</v>
      </c>
      <c r="F188" s="147" t="s">
        <v>725</v>
      </c>
      <c r="G188" s="148" t="s">
        <v>127</v>
      </c>
      <c r="H188" s="149">
        <v>5</v>
      </c>
      <c r="I188" s="150"/>
      <c r="J188" s="151">
        <f t="shared" si="10"/>
        <v>0</v>
      </c>
      <c r="K188" s="147" t="s">
        <v>195</v>
      </c>
      <c r="L188" s="34"/>
      <c r="M188" s="152" t="s">
        <v>1</v>
      </c>
      <c r="N188" s="153" t="s">
        <v>39</v>
      </c>
      <c r="O188" s="59"/>
      <c r="P188" s="154">
        <f t="shared" si="11"/>
        <v>0</v>
      </c>
      <c r="Q188" s="154">
        <v>1.0005999999999999E-3</v>
      </c>
      <c r="R188" s="154">
        <f t="shared" si="12"/>
        <v>5.0029999999999996E-3</v>
      </c>
      <c r="S188" s="154">
        <v>0</v>
      </c>
      <c r="T188" s="155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6" t="s">
        <v>128</v>
      </c>
      <c r="AT188" s="156" t="s">
        <v>124</v>
      </c>
      <c r="AU188" s="156" t="s">
        <v>84</v>
      </c>
      <c r="AY188" s="18" t="s">
        <v>121</v>
      </c>
      <c r="BE188" s="157">
        <f t="shared" si="14"/>
        <v>0</v>
      </c>
      <c r="BF188" s="157">
        <f t="shared" si="15"/>
        <v>0</v>
      </c>
      <c r="BG188" s="157">
        <f t="shared" si="16"/>
        <v>0</v>
      </c>
      <c r="BH188" s="157">
        <f t="shared" si="17"/>
        <v>0</v>
      </c>
      <c r="BI188" s="157">
        <f t="shared" si="18"/>
        <v>0</v>
      </c>
      <c r="BJ188" s="18" t="s">
        <v>82</v>
      </c>
      <c r="BK188" s="157">
        <f t="shared" si="19"/>
        <v>0</v>
      </c>
      <c r="BL188" s="18" t="s">
        <v>128</v>
      </c>
      <c r="BM188" s="156" t="s">
        <v>726</v>
      </c>
    </row>
    <row r="189" spans="1:65" s="2" customFormat="1" ht="24.2" customHeight="1">
      <c r="A189" s="33"/>
      <c r="B189" s="144"/>
      <c r="C189" s="145" t="s">
        <v>258</v>
      </c>
      <c r="D189" s="145" t="s">
        <v>124</v>
      </c>
      <c r="E189" s="146" t="s">
        <v>727</v>
      </c>
      <c r="F189" s="147" t="s">
        <v>728</v>
      </c>
      <c r="G189" s="148" t="s">
        <v>145</v>
      </c>
      <c r="H189" s="149">
        <v>50</v>
      </c>
      <c r="I189" s="150"/>
      <c r="J189" s="151">
        <f t="shared" si="10"/>
        <v>0</v>
      </c>
      <c r="K189" s="147" t="s">
        <v>195</v>
      </c>
      <c r="L189" s="34"/>
      <c r="M189" s="152" t="s">
        <v>1</v>
      </c>
      <c r="N189" s="153" t="s">
        <v>39</v>
      </c>
      <c r="O189" s="59"/>
      <c r="P189" s="154">
        <f t="shared" si="11"/>
        <v>0</v>
      </c>
      <c r="Q189" s="154">
        <v>2.0098999999999998E-3</v>
      </c>
      <c r="R189" s="154">
        <f t="shared" si="12"/>
        <v>0.10049499999999999</v>
      </c>
      <c r="S189" s="154">
        <v>0</v>
      </c>
      <c r="T189" s="155">
        <f t="shared" si="1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6" t="s">
        <v>128</v>
      </c>
      <c r="AT189" s="156" t="s">
        <v>124</v>
      </c>
      <c r="AU189" s="156" t="s">
        <v>84</v>
      </c>
      <c r="AY189" s="18" t="s">
        <v>121</v>
      </c>
      <c r="BE189" s="157">
        <f t="shared" si="14"/>
        <v>0</v>
      </c>
      <c r="BF189" s="157">
        <f t="shared" si="15"/>
        <v>0</v>
      </c>
      <c r="BG189" s="157">
        <f t="shared" si="16"/>
        <v>0</v>
      </c>
      <c r="BH189" s="157">
        <f t="shared" si="17"/>
        <v>0</v>
      </c>
      <c r="BI189" s="157">
        <f t="shared" si="18"/>
        <v>0</v>
      </c>
      <c r="BJ189" s="18" t="s">
        <v>82</v>
      </c>
      <c r="BK189" s="157">
        <f t="shared" si="19"/>
        <v>0</v>
      </c>
      <c r="BL189" s="18" t="s">
        <v>128</v>
      </c>
      <c r="BM189" s="156" t="s">
        <v>729</v>
      </c>
    </row>
    <row r="190" spans="1:65" s="2" customFormat="1" ht="21.75" customHeight="1">
      <c r="A190" s="33"/>
      <c r="B190" s="144"/>
      <c r="C190" s="145" t="s">
        <v>262</v>
      </c>
      <c r="D190" s="145" t="s">
        <v>124</v>
      </c>
      <c r="E190" s="146" t="s">
        <v>730</v>
      </c>
      <c r="F190" s="147" t="s">
        <v>731</v>
      </c>
      <c r="G190" s="148" t="s">
        <v>145</v>
      </c>
      <c r="H190" s="149">
        <v>20</v>
      </c>
      <c r="I190" s="150"/>
      <c r="J190" s="151">
        <f t="shared" si="10"/>
        <v>0</v>
      </c>
      <c r="K190" s="147" t="s">
        <v>195</v>
      </c>
      <c r="L190" s="34"/>
      <c r="M190" s="152" t="s">
        <v>1</v>
      </c>
      <c r="N190" s="153" t="s">
        <v>39</v>
      </c>
      <c r="O190" s="59"/>
      <c r="P190" s="154">
        <f t="shared" si="11"/>
        <v>0</v>
      </c>
      <c r="Q190" s="154">
        <v>4.1189999999999998E-4</v>
      </c>
      <c r="R190" s="154">
        <f t="shared" si="12"/>
        <v>8.2379999999999988E-3</v>
      </c>
      <c r="S190" s="154">
        <v>0</v>
      </c>
      <c r="T190" s="155">
        <f t="shared" si="1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6" t="s">
        <v>128</v>
      </c>
      <c r="AT190" s="156" t="s">
        <v>124</v>
      </c>
      <c r="AU190" s="156" t="s">
        <v>84</v>
      </c>
      <c r="AY190" s="18" t="s">
        <v>121</v>
      </c>
      <c r="BE190" s="157">
        <f t="shared" si="14"/>
        <v>0</v>
      </c>
      <c r="BF190" s="157">
        <f t="shared" si="15"/>
        <v>0</v>
      </c>
      <c r="BG190" s="157">
        <f t="shared" si="16"/>
        <v>0</v>
      </c>
      <c r="BH190" s="157">
        <f t="shared" si="17"/>
        <v>0</v>
      </c>
      <c r="BI190" s="157">
        <f t="shared" si="18"/>
        <v>0</v>
      </c>
      <c r="BJ190" s="18" t="s">
        <v>82</v>
      </c>
      <c r="BK190" s="157">
        <f t="shared" si="19"/>
        <v>0</v>
      </c>
      <c r="BL190" s="18" t="s">
        <v>128</v>
      </c>
      <c r="BM190" s="156" t="s">
        <v>732</v>
      </c>
    </row>
    <row r="191" spans="1:65" s="2" customFormat="1" ht="21.75" customHeight="1">
      <c r="A191" s="33"/>
      <c r="B191" s="144"/>
      <c r="C191" s="145" t="s">
        <v>266</v>
      </c>
      <c r="D191" s="145" t="s">
        <v>124</v>
      </c>
      <c r="E191" s="146" t="s">
        <v>733</v>
      </c>
      <c r="F191" s="147" t="s">
        <v>734</v>
      </c>
      <c r="G191" s="148" t="s">
        <v>145</v>
      </c>
      <c r="H191" s="149">
        <v>20</v>
      </c>
      <c r="I191" s="150"/>
      <c r="J191" s="151">
        <f t="shared" si="10"/>
        <v>0</v>
      </c>
      <c r="K191" s="147" t="s">
        <v>195</v>
      </c>
      <c r="L191" s="34"/>
      <c r="M191" s="152" t="s">
        <v>1</v>
      </c>
      <c r="N191" s="153" t="s">
        <v>39</v>
      </c>
      <c r="O191" s="59"/>
      <c r="P191" s="154">
        <f t="shared" si="11"/>
        <v>0</v>
      </c>
      <c r="Q191" s="154">
        <v>4.7649999999999998E-4</v>
      </c>
      <c r="R191" s="154">
        <f t="shared" si="12"/>
        <v>9.5300000000000003E-3</v>
      </c>
      <c r="S191" s="154">
        <v>0</v>
      </c>
      <c r="T191" s="155">
        <f t="shared" si="1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6" t="s">
        <v>128</v>
      </c>
      <c r="AT191" s="156" t="s">
        <v>124</v>
      </c>
      <c r="AU191" s="156" t="s">
        <v>84</v>
      </c>
      <c r="AY191" s="18" t="s">
        <v>121</v>
      </c>
      <c r="BE191" s="157">
        <f t="shared" si="14"/>
        <v>0</v>
      </c>
      <c r="BF191" s="157">
        <f t="shared" si="15"/>
        <v>0</v>
      </c>
      <c r="BG191" s="157">
        <f t="shared" si="16"/>
        <v>0</v>
      </c>
      <c r="BH191" s="157">
        <f t="shared" si="17"/>
        <v>0</v>
      </c>
      <c r="BI191" s="157">
        <f t="shared" si="18"/>
        <v>0</v>
      </c>
      <c r="BJ191" s="18" t="s">
        <v>82</v>
      </c>
      <c r="BK191" s="157">
        <f t="shared" si="19"/>
        <v>0</v>
      </c>
      <c r="BL191" s="18" t="s">
        <v>128</v>
      </c>
      <c r="BM191" s="156" t="s">
        <v>735</v>
      </c>
    </row>
    <row r="192" spans="1:65" s="2" customFormat="1" ht="16.5" customHeight="1">
      <c r="A192" s="33"/>
      <c r="B192" s="144"/>
      <c r="C192" s="145" t="s">
        <v>270</v>
      </c>
      <c r="D192" s="145" t="s">
        <v>124</v>
      </c>
      <c r="E192" s="146" t="s">
        <v>736</v>
      </c>
      <c r="F192" s="147" t="s">
        <v>737</v>
      </c>
      <c r="G192" s="148" t="s">
        <v>145</v>
      </c>
      <c r="H192" s="149">
        <v>20</v>
      </c>
      <c r="I192" s="150"/>
      <c r="J192" s="151">
        <f t="shared" si="10"/>
        <v>0</v>
      </c>
      <c r="K192" s="147" t="s">
        <v>195</v>
      </c>
      <c r="L192" s="34"/>
      <c r="M192" s="152" t="s">
        <v>1</v>
      </c>
      <c r="N192" s="153" t="s">
        <v>39</v>
      </c>
      <c r="O192" s="59"/>
      <c r="P192" s="154">
        <f t="shared" si="11"/>
        <v>0</v>
      </c>
      <c r="Q192" s="154">
        <v>1.8982000000000001E-3</v>
      </c>
      <c r="R192" s="154">
        <f t="shared" si="12"/>
        <v>3.7963999999999998E-2</v>
      </c>
      <c r="S192" s="154">
        <v>0</v>
      </c>
      <c r="T192" s="155">
        <f t="shared" si="1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6" t="s">
        <v>128</v>
      </c>
      <c r="AT192" s="156" t="s">
        <v>124</v>
      </c>
      <c r="AU192" s="156" t="s">
        <v>84</v>
      </c>
      <c r="AY192" s="18" t="s">
        <v>121</v>
      </c>
      <c r="BE192" s="157">
        <f t="shared" si="14"/>
        <v>0</v>
      </c>
      <c r="BF192" s="157">
        <f t="shared" si="15"/>
        <v>0</v>
      </c>
      <c r="BG192" s="157">
        <f t="shared" si="16"/>
        <v>0</v>
      </c>
      <c r="BH192" s="157">
        <f t="shared" si="17"/>
        <v>0</v>
      </c>
      <c r="BI192" s="157">
        <f t="shared" si="18"/>
        <v>0</v>
      </c>
      <c r="BJ192" s="18" t="s">
        <v>82</v>
      </c>
      <c r="BK192" s="157">
        <f t="shared" si="19"/>
        <v>0</v>
      </c>
      <c r="BL192" s="18" t="s">
        <v>128</v>
      </c>
      <c r="BM192" s="156" t="s">
        <v>738</v>
      </c>
    </row>
    <row r="193" spans="1:65" s="2" customFormat="1" ht="24.2" customHeight="1">
      <c r="A193" s="33"/>
      <c r="B193" s="144"/>
      <c r="C193" s="145" t="s">
        <v>274</v>
      </c>
      <c r="D193" s="145" t="s">
        <v>124</v>
      </c>
      <c r="E193" s="146" t="s">
        <v>739</v>
      </c>
      <c r="F193" s="147" t="s">
        <v>740</v>
      </c>
      <c r="G193" s="148" t="s">
        <v>127</v>
      </c>
      <c r="H193" s="149">
        <v>16</v>
      </c>
      <c r="I193" s="150"/>
      <c r="J193" s="151">
        <f t="shared" si="10"/>
        <v>0</v>
      </c>
      <c r="K193" s="147" t="s">
        <v>195</v>
      </c>
      <c r="L193" s="34"/>
      <c r="M193" s="152" t="s">
        <v>1</v>
      </c>
      <c r="N193" s="153" t="s">
        <v>39</v>
      </c>
      <c r="O193" s="59"/>
      <c r="P193" s="154">
        <f t="shared" si="11"/>
        <v>0</v>
      </c>
      <c r="Q193" s="154">
        <v>0</v>
      </c>
      <c r="R193" s="154">
        <f t="shared" si="12"/>
        <v>0</v>
      </c>
      <c r="S193" s="154">
        <v>0</v>
      </c>
      <c r="T193" s="155">
        <f t="shared" si="1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6" t="s">
        <v>128</v>
      </c>
      <c r="AT193" s="156" t="s">
        <v>124</v>
      </c>
      <c r="AU193" s="156" t="s">
        <v>84</v>
      </c>
      <c r="AY193" s="18" t="s">
        <v>121</v>
      </c>
      <c r="BE193" s="157">
        <f t="shared" si="14"/>
        <v>0</v>
      </c>
      <c r="BF193" s="157">
        <f t="shared" si="15"/>
        <v>0</v>
      </c>
      <c r="BG193" s="157">
        <f t="shared" si="16"/>
        <v>0</v>
      </c>
      <c r="BH193" s="157">
        <f t="shared" si="17"/>
        <v>0</v>
      </c>
      <c r="BI193" s="157">
        <f t="shared" si="18"/>
        <v>0</v>
      </c>
      <c r="BJ193" s="18" t="s">
        <v>82</v>
      </c>
      <c r="BK193" s="157">
        <f t="shared" si="19"/>
        <v>0</v>
      </c>
      <c r="BL193" s="18" t="s">
        <v>128</v>
      </c>
      <c r="BM193" s="156" t="s">
        <v>741</v>
      </c>
    </row>
    <row r="194" spans="1:65" s="2" customFormat="1" ht="24.2" customHeight="1">
      <c r="A194" s="33"/>
      <c r="B194" s="144"/>
      <c r="C194" s="145" t="s">
        <v>278</v>
      </c>
      <c r="D194" s="145" t="s">
        <v>124</v>
      </c>
      <c r="E194" s="146" t="s">
        <v>742</v>
      </c>
      <c r="F194" s="147" t="s">
        <v>743</v>
      </c>
      <c r="G194" s="148" t="s">
        <v>127</v>
      </c>
      <c r="H194" s="149">
        <v>7</v>
      </c>
      <c r="I194" s="150"/>
      <c r="J194" s="151">
        <f t="shared" si="10"/>
        <v>0</v>
      </c>
      <c r="K194" s="147" t="s">
        <v>195</v>
      </c>
      <c r="L194" s="34"/>
      <c r="M194" s="152" t="s">
        <v>1</v>
      </c>
      <c r="N194" s="153" t="s">
        <v>39</v>
      </c>
      <c r="O194" s="59"/>
      <c r="P194" s="154">
        <f t="shared" si="11"/>
        <v>0</v>
      </c>
      <c r="Q194" s="154">
        <v>0</v>
      </c>
      <c r="R194" s="154">
        <f t="shared" si="12"/>
        <v>0</v>
      </c>
      <c r="S194" s="154">
        <v>0</v>
      </c>
      <c r="T194" s="155">
        <f t="shared" si="1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6" t="s">
        <v>128</v>
      </c>
      <c r="AT194" s="156" t="s">
        <v>124</v>
      </c>
      <c r="AU194" s="156" t="s">
        <v>84</v>
      </c>
      <c r="AY194" s="18" t="s">
        <v>121</v>
      </c>
      <c r="BE194" s="157">
        <f t="shared" si="14"/>
        <v>0</v>
      </c>
      <c r="BF194" s="157">
        <f t="shared" si="15"/>
        <v>0</v>
      </c>
      <c r="BG194" s="157">
        <f t="shared" si="16"/>
        <v>0</v>
      </c>
      <c r="BH194" s="157">
        <f t="shared" si="17"/>
        <v>0</v>
      </c>
      <c r="BI194" s="157">
        <f t="shared" si="18"/>
        <v>0</v>
      </c>
      <c r="BJ194" s="18" t="s">
        <v>82</v>
      </c>
      <c r="BK194" s="157">
        <f t="shared" si="19"/>
        <v>0</v>
      </c>
      <c r="BL194" s="18" t="s">
        <v>128</v>
      </c>
      <c r="BM194" s="156" t="s">
        <v>744</v>
      </c>
    </row>
    <row r="195" spans="1:65" s="2" customFormat="1" ht="24.2" customHeight="1">
      <c r="A195" s="33"/>
      <c r="B195" s="144"/>
      <c r="C195" s="145" t="s">
        <v>282</v>
      </c>
      <c r="D195" s="145" t="s">
        <v>124</v>
      </c>
      <c r="E195" s="146" t="s">
        <v>745</v>
      </c>
      <c r="F195" s="147" t="s">
        <v>746</v>
      </c>
      <c r="G195" s="148" t="s">
        <v>127</v>
      </c>
      <c r="H195" s="149">
        <v>11</v>
      </c>
      <c r="I195" s="150"/>
      <c r="J195" s="151">
        <f t="shared" si="10"/>
        <v>0</v>
      </c>
      <c r="K195" s="147" t="s">
        <v>195</v>
      </c>
      <c r="L195" s="34"/>
      <c r="M195" s="152" t="s">
        <v>1</v>
      </c>
      <c r="N195" s="153" t="s">
        <v>39</v>
      </c>
      <c r="O195" s="59"/>
      <c r="P195" s="154">
        <f t="shared" si="11"/>
        <v>0</v>
      </c>
      <c r="Q195" s="154">
        <v>0</v>
      </c>
      <c r="R195" s="154">
        <f t="shared" si="12"/>
        <v>0</v>
      </c>
      <c r="S195" s="154">
        <v>0</v>
      </c>
      <c r="T195" s="155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6" t="s">
        <v>128</v>
      </c>
      <c r="AT195" s="156" t="s">
        <v>124</v>
      </c>
      <c r="AU195" s="156" t="s">
        <v>84</v>
      </c>
      <c r="AY195" s="18" t="s">
        <v>121</v>
      </c>
      <c r="BE195" s="157">
        <f t="shared" si="14"/>
        <v>0</v>
      </c>
      <c r="BF195" s="157">
        <f t="shared" si="15"/>
        <v>0</v>
      </c>
      <c r="BG195" s="157">
        <f t="shared" si="16"/>
        <v>0</v>
      </c>
      <c r="BH195" s="157">
        <f t="shared" si="17"/>
        <v>0</v>
      </c>
      <c r="BI195" s="157">
        <f t="shared" si="18"/>
        <v>0</v>
      </c>
      <c r="BJ195" s="18" t="s">
        <v>82</v>
      </c>
      <c r="BK195" s="157">
        <f t="shared" si="19"/>
        <v>0</v>
      </c>
      <c r="BL195" s="18" t="s">
        <v>128</v>
      </c>
      <c r="BM195" s="156" t="s">
        <v>747</v>
      </c>
    </row>
    <row r="196" spans="1:65" s="2" customFormat="1" ht="24.2" customHeight="1">
      <c r="A196" s="33"/>
      <c r="B196" s="144"/>
      <c r="C196" s="145" t="s">
        <v>288</v>
      </c>
      <c r="D196" s="145" t="s">
        <v>124</v>
      </c>
      <c r="E196" s="146" t="s">
        <v>748</v>
      </c>
      <c r="F196" s="147" t="s">
        <v>749</v>
      </c>
      <c r="G196" s="148" t="s">
        <v>127</v>
      </c>
      <c r="H196" s="149">
        <v>3</v>
      </c>
      <c r="I196" s="150"/>
      <c r="J196" s="151">
        <f t="shared" si="10"/>
        <v>0</v>
      </c>
      <c r="K196" s="147" t="s">
        <v>195</v>
      </c>
      <c r="L196" s="34"/>
      <c r="M196" s="152" t="s">
        <v>1</v>
      </c>
      <c r="N196" s="153" t="s">
        <v>39</v>
      </c>
      <c r="O196" s="59"/>
      <c r="P196" s="154">
        <f t="shared" si="11"/>
        <v>0</v>
      </c>
      <c r="Q196" s="154">
        <v>5.0000000000000001E-4</v>
      </c>
      <c r="R196" s="154">
        <f t="shared" si="12"/>
        <v>1.5E-3</v>
      </c>
      <c r="S196" s="154">
        <v>0</v>
      </c>
      <c r="T196" s="155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6" t="s">
        <v>128</v>
      </c>
      <c r="AT196" s="156" t="s">
        <v>124</v>
      </c>
      <c r="AU196" s="156" t="s">
        <v>84</v>
      </c>
      <c r="AY196" s="18" t="s">
        <v>121</v>
      </c>
      <c r="BE196" s="157">
        <f t="shared" si="14"/>
        <v>0</v>
      </c>
      <c r="BF196" s="157">
        <f t="shared" si="15"/>
        <v>0</v>
      </c>
      <c r="BG196" s="157">
        <f t="shared" si="16"/>
        <v>0</v>
      </c>
      <c r="BH196" s="157">
        <f t="shared" si="17"/>
        <v>0</v>
      </c>
      <c r="BI196" s="157">
        <f t="shared" si="18"/>
        <v>0</v>
      </c>
      <c r="BJ196" s="18" t="s">
        <v>82</v>
      </c>
      <c r="BK196" s="157">
        <f t="shared" si="19"/>
        <v>0</v>
      </c>
      <c r="BL196" s="18" t="s">
        <v>128</v>
      </c>
      <c r="BM196" s="156" t="s">
        <v>750</v>
      </c>
    </row>
    <row r="197" spans="1:65" s="2" customFormat="1" ht="24.2" customHeight="1">
      <c r="A197" s="33"/>
      <c r="B197" s="144"/>
      <c r="C197" s="145" t="s">
        <v>292</v>
      </c>
      <c r="D197" s="145" t="s">
        <v>124</v>
      </c>
      <c r="E197" s="146" t="s">
        <v>751</v>
      </c>
      <c r="F197" s="147" t="s">
        <v>752</v>
      </c>
      <c r="G197" s="148" t="s">
        <v>127</v>
      </c>
      <c r="H197" s="149">
        <v>8</v>
      </c>
      <c r="I197" s="150"/>
      <c r="J197" s="151">
        <f t="shared" si="10"/>
        <v>0</v>
      </c>
      <c r="K197" s="147" t="s">
        <v>195</v>
      </c>
      <c r="L197" s="34"/>
      <c r="M197" s="152" t="s">
        <v>1</v>
      </c>
      <c r="N197" s="153" t="s">
        <v>39</v>
      </c>
      <c r="O197" s="59"/>
      <c r="P197" s="154">
        <f t="shared" si="11"/>
        <v>0</v>
      </c>
      <c r="Q197" s="154">
        <v>1.5E-3</v>
      </c>
      <c r="R197" s="154">
        <f t="shared" si="12"/>
        <v>1.2E-2</v>
      </c>
      <c r="S197" s="154">
        <v>0</v>
      </c>
      <c r="T197" s="155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6" t="s">
        <v>128</v>
      </c>
      <c r="AT197" s="156" t="s">
        <v>124</v>
      </c>
      <c r="AU197" s="156" t="s">
        <v>84</v>
      </c>
      <c r="AY197" s="18" t="s">
        <v>121</v>
      </c>
      <c r="BE197" s="157">
        <f t="shared" si="14"/>
        <v>0</v>
      </c>
      <c r="BF197" s="157">
        <f t="shared" si="15"/>
        <v>0</v>
      </c>
      <c r="BG197" s="157">
        <f t="shared" si="16"/>
        <v>0</v>
      </c>
      <c r="BH197" s="157">
        <f t="shared" si="17"/>
        <v>0</v>
      </c>
      <c r="BI197" s="157">
        <f t="shared" si="18"/>
        <v>0</v>
      </c>
      <c r="BJ197" s="18" t="s">
        <v>82</v>
      </c>
      <c r="BK197" s="157">
        <f t="shared" si="19"/>
        <v>0</v>
      </c>
      <c r="BL197" s="18" t="s">
        <v>128</v>
      </c>
      <c r="BM197" s="156" t="s">
        <v>753</v>
      </c>
    </row>
    <row r="198" spans="1:65" s="2" customFormat="1" ht="16.5" customHeight="1">
      <c r="A198" s="33"/>
      <c r="B198" s="144"/>
      <c r="C198" s="145" t="s">
        <v>297</v>
      </c>
      <c r="D198" s="145" t="s">
        <v>124</v>
      </c>
      <c r="E198" s="146" t="s">
        <v>754</v>
      </c>
      <c r="F198" s="147" t="s">
        <v>755</v>
      </c>
      <c r="G198" s="148" t="s">
        <v>127</v>
      </c>
      <c r="H198" s="149">
        <v>5</v>
      </c>
      <c r="I198" s="150"/>
      <c r="J198" s="151">
        <f t="shared" si="10"/>
        <v>0</v>
      </c>
      <c r="K198" s="147" t="s">
        <v>195</v>
      </c>
      <c r="L198" s="34"/>
      <c r="M198" s="152" t="s">
        <v>1</v>
      </c>
      <c r="N198" s="153" t="s">
        <v>39</v>
      </c>
      <c r="O198" s="59"/>
      <c r="P198" s="154">
        <f t="shared" si="11"/>
        <v>0</v>
      </c>
      <c r="Q198" s="154">
        <v>2.8499999999999999E-4</v>
      </c>
      <c r="R198" s="154">
        <f t="shared" si="12"/>
        <v>1.4250000000000001E-3</v>
      </c>
      <c r="S198" s="154">
        <v>0</v>
      </c>
      <c r="T198" s="155">
        <f t="shared" si="1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6" t="s">
        <v>128</v>
      </c>
      <c r="AT198" s="156" t="s">
        <v>124</v>
      </c>
      <c r="AU198" s="156" t="s">
        <v>84</v>
      </c>
      <c r="AY198" s="18" t="s">
        <v>121</v>
      </c>
      <c r="BE198" s="157">
        <f t="shared" si="14"/>
        <v>0</v>
      </c>
      <c r="BF198" s="157">
        <f t="shared" si="15"/>
        <v>0</v>
      </c>
      <c r="BG198" s="157">
        <f t="shared" si="16"/>
        <v>0</v>
      </c>
      <c r="BH198" s="157">
        <f t="shared" si="17"/>
        <v>0</v>
      </c>
      <c r="BI198" s="157">
        <f t="shared" si="18"/>
        <v>0</v>
      </c>
      <c r="BJ198" s="18" t="s">
        <v>82</v>
      </c>
      <c r="BK198" s="157">
        <f t="shared" si="19"/>
        <v>0</v>
      </c>
      <c r="BL198" s="18" t="s">
        <v>128</v>
      </c>
      <c r="BM198" s="156" t="s">
        <v>756</v>
      </c>
    </row>
    <row r="199" spans="1:65" s="2" customFormat="1" ht="24.2" customHeight="1">
      <c r="A199" s="33"/>
      <c r="B199" s="144"/>
      <c r="C199" s="145" t="s">
        <v>301</v>
      </c>
      <c r="D199" s="145" t="s">
        <v>124</v>
      </c>
      <c r="E199" s="146" t="s">
        <v>757</v>
      </c>
      <c r="F199" s="147" t="s">
        <v>758</v>
      </c>
      <c r="G199" s="148" t="s">
        <v>145</v>
      </c>
      <c r="H199" s="149">
        <v>110</v>
      </c>
      <c r="I199" s="150"/>
      <c r="J199" s="151">
        <f t="shared" si="10"/>
        <v>0</v>
      </c>
      <c r="K199" s="147" t="s">
        <v>195</v>
      </c>
      <c r="L199" s="34"/>
      <c r="M199" s="152" t="s">
        <v>1</v>
      </c>
      <c r="N199" s="153" t="s">
        <v>39</v>
      </c>
      <c r="O199" s="59"/>
      <c r="P199" s="154">
        <f t="shared" si="11"/>
        <v>0</v>
      </c>
      <c r="Q199" s="154">
        <v>0</v>
      </c>
      <c r="R199" s="154">
        <f t="shared" si="12"/>
        <v>0</v>
      </c>
      <c r="S199" s="154">
        <v>0</v>
      </c>
      <c r="T199" s="155">
        <f t="shared" si="1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6" t="s">
        <v>128</v>
      </c>
      <c r="AT199" s="156" t="s">
        <v>124</v>
      </c>
      <c r="AU199" s="156" t="s">
        <v>84</v>
      </c>
      <c r="AY199" s="18" t="s">
        <v>121</v>
      </c>
      <c r="BE199" s="157">
        <f t="shared" si="14"/>
        <v>0</v>
      </c>
      <c r="BF199" s="157">
        <f t="shared" si="15"/>
        <v>0</v>
      </c>
      <c r="BG199" s="157">
        <f t="shared" si="16"/>
        <v>0</v>
      </c>
      <c r="BH199" s="157">
        <f t="shared" si="17"/>
        <v>0</v>
      </c>
      <c r="BI199" s="157">
        <f t="shared" si="18"/>
        <v>0</v>
      </c>
      <c r="BJ199" s="18" t="s">
        <v>82</v>
      </c>
      <c r="BK199" s="157">
        <f t="shared" si="19"/>
        <v>0</v>
      </c>
      <c r="BL199" s="18" t="s">
        <v>128</v>
      </c>
      <c r="BM199" s="156" t="s">
        <v>759</v>
      </c>
    </row>
    <row r="200" spans="1:65" s="2" customFormat="1" ht="24.2" customHeight="1">
      <c r="A200" s="33"/>
      <c r="B200" s="144"/>
      <c r="C200" s="145" t="s">
        <v>305</v>
      </c>
      <c r="D200" s="145" t="s">
        <v>124</v>
      </c>
      <c r="E200" s="146" t="s">
        <v>760</v>
      </c>
      <c r="F200" s="147" t="s">
        <v>761</v>
      </c>
      <c r="G200" s="148" t="s">
        <v>127</v>
      </c>
      <c r="H200" s="149">
        <v>5</v>
      </c>
      <c r="I200" s="150"/>
      <c r="J200" s="151">
        <f t="shared" si="10"/>
        <v>0</v>
      </c>
      <c r="K200" s="147" t="s">
        <v>195</v>
      </c>
      <c r="L200" s="34"/>
      <c r="M200" s="152" t="s">
        <v>1</v>
      </c>
      <c r="N200" s="153" t="s">
        <v>39</v>
      </c>
      <c r="O200" s="59"/>
      <c r="P200" s="154">
        <f t="shared" si="11"/>
        <v>0</v>
      </c>
      <c r="Q200" s="154">
        <v>0</v>
      </c>
      <c r="R200" s="154">
        <f t="shared" si="12"/>
        <v>0</v>
      </c>
      <c r="S200" s="154">
        <v>0</v>
      </c>
      <c r="T200" s="155">
        <f t="shared" si="1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6" t="s">
        <v>128</v>
      </c>
      <c r="AT200" s="156" t="s">
        <v>124</v>
      </c>
      <c r="AU200" s="156" t="s">
        <v>84</v>
      </c>
      <c r="AY200" s="18" t="s">
        <v>121</v>
      </c>
      <c r="BE200" s="157">
        <f t="shared" si="14"/>
        <v>0</v>
      </c>
      <c r="BF200" s="157">
        <f t="shared" si="15"/>
        <v>0</v>
      </c>
      <c r="BG200" s="157">
        <f t="shared" si="16"/>
        <v>0</v>
      </c>
      <c r="BH200" s="157">
        <f t="shared" si="17"/>
        <v>0</v>
      </c>
      <c r="BI200" s="157">
        <f t="shared" si="18"/>
        <v>0</v>
      </c>
      <c r="BJ200" s="18" t="s">
        <v>82</v>
      </c>
      <c r="BK200" s="157">
        <f t="shared" si="19"/>
        <v>0</v>
      </c>
      <c r="BL200" s="18" t="s">
        <v>128</v>
      </c>
      <c r="BM200" s="156" t="s">
        <v>762</v>
      </c>
    </row>
    <row r="201" spans="1:65" s="2" customFormat="1" ht="49.15" customHeight="1">
      <c r="A201" s="33"/>
      <c r="B201" s="144"/>
      <c r="C201" s="145" t="s">
        <v>309</v>
      </c>
      <c r="D201" s="145" t="s">
        <v>124</v>
      </c>
      <c r="E201" s="146" t="s">
        <v>763</v>
      </c>
      <c r="F201" s="147" t="s">
        <v>764</v>
      </c>
      <c r="G201" s="148" t="s">
        <v>150</v>
      </c>
      <c r="H201" s="149">
        <v>0.189</v>
      </c>
      <c r="I201" s="150"/>
      <c r="J201" s="151">
        <f t="shared" si="10"/>
        <v>0</v>
      </c>
      <c r="K201" s="147" t="s">
        <v>195</v>
      </c>
      <c r="L201" s="34"/>
      <c r="M201" s="152" t="s">
        <v>1</v>
      </c>
      <c r="N201" s="153" t="s">
        <v>39</v>
      </c>
      <c r="O201" s="59"/>
      <c r="P201" s="154">
        <f t="shared" si="11"/>
        <v>0</v>
      </c>
      <c r="Q201" s="154">
        <v>0</v>
      </c>
      <c r="R201" s="154">
        <f t="shared" si="12"/>
        <v>0</v>
      </c>
      <c r="S201" s="154">
        <v>0</v>
      </c>
      <c r="T201" s="155">
        <f t="shared" si="1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6" t="s">
        <v>128</v>
      </c>
      <c r="AT201" s="156" t="s">
        <v>124</v>
      </c>
      <c r="AU201" s="156" t="s">
        <v>84</v>
      </c>
      <c r="AY201" s="18" t="s">
        <v>121</v>
      </c>
      <c r="BE201" s="157">
        <f t="shared" si="14"/>
        <v>0</v>
      </c>
      <c r="BF201" s="157">
        <f t="shared" si="15"/>
        <v>0</v>
      </c>
      <c r="BG201" s="157">
        <f t="shared" si="16"/>
        <v>0</v>
      </c>
      <c r="BH201" s="157">
        <f t="shared" si="17"/>
        <v>0</v>
      </c>
      <c r="BI201" s="157">
        <f t="shared" si="18"/>
        <v>0</v>
      </c>
      <c r="BJ201" s="18" t="s">
        <v>82</v>
      </c>
      <c r="BK201" s="157">
        <f t="shared" si="19"/>
        <v>0</v>
      </c>
      <c r="BL201" s="18" t="s">
        <v>128</v>
      </c>
      <c r="BM201" s="156" t="s">
        <v>765</v>
      </c>
    </row>
    <row r="202" spans="1:65" s="12" customFormat="1" ht="22.9" customHeight="1">
      <c r="B202" s="131"/>
      <c r="D202" s="132" t="s">
        <v>73</v>
      </c>
      <c r="E202" s="142" t="s">
        <v>766</v>
      </c>
      <c r="F202" s="142" t="s">
        <v>767</v>
      </c>
      <c r="I202" s="134"/>
      <c r="J202" s="143">
        <f>BK202</f>
        <v>0</v>
      </c>
      <c r="L202" s="131"/>
      <c r="M202" s="136"/>
      <c r="N202" s="137"/>
      <c r="O202" s="137"/>
      <c r="P202" s="138">
        <f>SUM(P203:P220)</f>
        <v>0</v>
      </c>
      <c r="Q202" s="137"/>
      <c r="R202" s="138">
        <f>SUM(R203:R220)</f>
        <v>0.35400108000000002</v>
      </c>
      <c r="S202" s="137"/>
      <c r="T202" s="139">
        <f>SUM(T203:T220)</f>
        <v>3.1199999999999995E-3</v>
      </c>
      <c r="AR202" s="132" t="s">
        <v>84</v>
      </c>
      <c r="AT202" s="140" t="s">
        <v>73</v>
      </c>
      <c r="AU202" s="140" t="s">
        <v>82</v>
      </c>
      <c r="AY202" s="132" t="s">
        <v>121</v>
      </c>
      <c r="BK202" s="141">
        <f>SUM(BK203:BK220)</f>
        <v>0</v>
      </c>
    </row>
    <row r="203" spans="1:65" s="2" customFormat="1" ht="24.2" customHeight="1">
      <c r="A203" s="33"/>
      <c r="B203" s="144"/>
      <c r="C203" s="145" t="s">
        <v>313</v>
      </c>
      <c r="D203" s="145" t="s">
        <v>124</v>
      </c>
      <c r="E203" s="146" t="s">
        <v>768</v>
      </c>
      <c r="F203" s="147" t="s">
        <v>769</v>
      </c>
      <c r="G203" s="148" t="s">
        <v>127</v>
      </c>
      <c r="H203" s="149">
        <v>6</v>
      </c>
      <c r="I203" s="150"/>
      <c r="J203" s="151">
        <f t="shared" ref="J203:J220" si="20">ROUND(I203*H203,2)</f>
        <v>0</v>
      </c>
      <c r="K203" s="147" t="s">
        <v>195</v>
      </c>
      <c r="L203" s="34"/>
      <c r="M203" s="152" t="s">
        <v>1</v>
      </c>
      <c r="N203" s="153" t="s">
        <v>39</v>
      </c>
      <c r="O203" s="59"/>
      <c r="P203" s="154">
        <f t="shared" ref="P203:P220" si="21">O203*H203</f>
        <v>0</v>
      </c>
      <c r="Q203" s="154">
        <v>5.3999999999999998E-5</v>
      </c>
      <c r="R203" s="154">
        <f t="shared" ref="R203:R220" si="22">Q203*H203</f>
        <v>3.2399999999999996E-4</v>
      </c>
      <c r="S203" s="154">
        <v>5.1999999999999995E-4</v>
      </c>
      <c r="T203" s="155">
        <f t="shared" ref="T203:T220" si="23">S203*H203</f>
        <v>3.1199999999999995E-3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6" t="s">
        <v>128</v>
      </c>
      <c r="AT203" s="156" t="s">
        <v>124</v>
      </c>
      <c r="AU203" s="156" t="s">
        <v>84</v>
      </c>
      <c r="AY203" s="18" t="s">
        <v>121</v>
      </c>
      <c r="BE203" s="157">
        <f t="shared" ref="BE203:BE220" si="24">IF(N203="základní",J203,0)</f>
        <v>0</v>
      </c>
      <c r="BF203" s="157">
        <f t="shared" ref="BF203:BF220" si="25">IF(N203="snížená",J203,0)</f>
        <v>0</v>
      </c>
      <c r="BG203" s="157">
        <f t="shared" ref="BG203:BG220" si="26">IF(N203="zákl. přenesená",J203,0)</f>
        <v>0</v>
      </c>
      <c r="BH203" s="157">
        <f t="shared" ref="BH203:BH220" si="27">IF(N203="sníž. přenesená",J203,0)</f>
        <v>0</v>
      </c>
      <c r="BI203" s="157">
        <f t="shared" ref="BI203:BI220" si="28">IF(N203="nulová",J203,0)</f>
        <v>0</v>
      </c>
      <c r="BJ203" s="18" t="s">
        <v>82</v>
      </c>
      <c r="BK203" s="157">
        <f t="shared" ref="BK203:BK220" si="29">ROUND(I203*H203,2)</f>
        <v>0</v>
      </c>
      <c r="BL203" s="18" t="s">
        <v>128</v>
      </c>
      <c r="BM203" s="156" t="s">
        <v>770</v>
      </c>
    </row>
    <row r="204" spans="1:65" s="2" customFormat="1" ht="24.2" customHeight="1">
      <c r="A204" s="33"/>
      <c r="B204" s="144"/>
      <c r="C204" s="145" t="s">
        <v>317</v>
      </c>
      <c r="D204" s="145" t="s">
        <v>124</v>
      </c>
      <c r="E204" s="146" t="s">
        <v>771</v>
      </c>
      <c r="F204" s="147" t="s">
        <v>772</v>
      </c>
      <c r="G204" s="148" t="s">
        <v>127</v>
      </c>
      <c r="H204" s="149">
        <v>6</v>
      </c>
      <c r="I204" s="150"/>
      <c r="J204" s="151">
        <f t="shared" si="20"/>
        <v>0</v>
      </c>
      <c r="K204" s="147" t="s">
        <v>195</v>
      </c>
      <c r="L204" s="34"/>
      <c r="M204" s="152" t="s">
        <v>1</v>
      </c>
      <c r="N204" s="153" t="s">
        <v>39</v>
      </c>
      <c r="O204" s="59"/>
      <c r="P204" s="154">
        <f t="shared" si="21"/>
        <v>0</v>
      </c>
      <c r="Q204" s="154">
        <v>0</v>
      </c>
      <c r="R204" s="154">
        <f t="shared" si="22"/>
        <v>0</v>
      </c>
      <c r="S204" s="154">
        <v>0</v>
      </c>
      <c r="T204" s="155">
        <f t="shared" si="2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6" t="s">
        <v>128</v>
      </c>
      <c r="AT204" s="156" t="s">
        <v>124</v>
      </c>
      <c r="AU204" s="156" t="s">
        <v>84</v>
      </c>
      <c r="AY204" s="18" t="s">
        <v>121</v>
      </c>
      <c r="BE204" s="157">
        <f t="shared" si="24"/>
        <v>0</v>
      </c>
      <c r="BF204" s="157">
        <f t="shared" si="25"/>
        <v>0</v>
      </c>
      <c r="BG204" s="157">
        <f t="shared" si="26"/>
        <v>0</v>
      </c>
      <c r="BH204" s="157">
        <f t="shared" si="27"/>
        <v>0</v>
      </c>
      <c r="BI204" s="157">
        <f t="shared" si="28"/>
        <v>0</v>
      </c>
      <c r="BJ204" s="18" t="s">
        <v>82</v>
      </c>
      <c r="BK204" s="157">
        <f t="shared" si="29"/>
        <v>0</v>
      </c>
      <c r="BL204" s="18" t="s">
        <v>128</v>
      </c>
      <c r="BM204" s="156" t="s">
        <v>773</v>
      </c>
    </row>
    <row r="205" spans="1:65" s="2" customFormat="1" ht="33" customHeight="1">
      <c r="A205" s="33"/>
      <c r="B205" s="144"/>
      <c r="C205" s="145" t="s">
        <v>321</v>
      </c>
      <c r="D205" s="145" t="s">
        <v>124</v>
      </c>
      <c r="E205" s="146" t="s">
        <v>774</v>
      </c>
      <c r="F205" s="147" t="s">
        <v>775</v>
      </c>
      <c r="G205" s="148" t="s">
        <v>145</v>
      </c>
      <c r="H205" s="149">
        <v>100</v>
      </c>
      <c r="I205" s="150"/>
      <c r="J205" s="151">
        <f t="shared" si="20"/>
        <v>0</v>
      </c>
      <c r="K205" s="147" t="s">
        <v>195</v>
      </c>
      <c r="L205" s="34"/>
      <c r="M205" s="152" t="s">
        <v>1</v>
      </c>
      <c r="N205" s="153" t="s">
        <v>39</v>
      </c>
      <c r="O205" s="59"/>
      <c r="P205" s="154">
        <f t="shared" si="21"/>
        <v>0</v>
      </c>
      <c r="Q205" s="154">
        <v>9.76972E-4</v>
      </c>
      <c r="R205" s="154">
        <f t="shared" si="22"/>
        <v>9.7697199999999998E-2</v>
      </c>
      <c r="S205" s="154">
        <v>0</v>
      </c>
      <c r="T205" s="155">
        <f t="shared" si="2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6" t="s">
        <v>128</v>
      </c>
      <c r="AT205" s="156" t="s">
        <v>124</v>
      </c>
      <c r="AU205" s="156" t="s">
        <v>84</v>
      </c>
      <c r="AY205" s="18" t="s">
        <v>121</v>
      </c>
      <c r="BE205" s="157">
        <f t="shared" si="24"/>
        <v>0</v>
      </c>
      <c r="BF205" s="157">
        <f t="shared" si="25"/>
        <v>0</v>
      </c>
      <c r="BG205" s="157">
        <f t="shared" si="26"/>
        <v>0</v>
      </c>
      <c r="BH205" s="157">
        <f t="shared" si="27"/>
        <v>0</v>
      </c>
      <c r="BI205" s="157">
        <f t="shared" si="28"/>
        <v>0</v>
      </c>
      <c r="BJ205" s="18" t="s">
        <v>82</v>
      </c>
      <c r="BK205" s="157">
        <f t="shared" si="29"/>
        <v>0</v>
      </c>
      <c r="BL205" s="18" t="s">
        <v>128</v>
      </c>
      <c r="BM205" s="156" t="s">
        <v>776</v>
      </c>
    </row>
    <row r="206" spans="1:65" s="2" customFormat="1" ht="33" customHeight="1">
      <c r="A206" s="33"/>
      <c r="B206" s="144"/>
      <c r="C206" s="145" t="s">
        <v>325</v>
      </c>
      <c r="D206" s="145" t="s">
        <v>124</v>
      </c>
      <c r="E206" s="146" t="s">
        <v>777</v>
      </c>
      <c r="F206" s="147" t="s">
        <v>778</v>
      </c>
      <c r="G206" s="148" t="s">
        <v>145</v>
      </c>
      <c r="H206" s="149">
        <v>100</v>
      </c>
      <c r="I206" s="150"/>
      <c r="J206" s="151">
        <f t="shared" si="20"/>
        <v>0</v>
      </c>
      <c r="K206" s="147" t="s">
        <v>195</v>
      </c>
      <c r="L206" s="34"/>
      <c r="M206" s="152" t="s">
        <v>1</v>
      </c>
      <c r="N206" s="153" t="s">
        <v>39</v>
      </c>
      <c r="O206" s="59"/>
      <c r="P206" s="154">
        <f t="shared" si="21"/>
        <v>0</v>
      </c>
      <c r="Q206" s="154">
        <v>1.2616000000000001E-3</v>
      </c>
      <c r="R206" s="154">
        <f t="shared" si="22"/>
        <v>0.12616000000000002</v>
      </c>
      <c r="S206" s="154">
        <v>0</v>
      </c>
      <c r="T206" s="155">
        <f t="shared" si="2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6" t="s">
        <v>128</v>
      </c>
      <c r="AT206" s="156" t="s">
        <v>124</v>
      </c>
      <c r="AU206" s="156" t="s">
        <v>84</v>
      </c>
      <c r="AY206" s="18" t="s">
        <v>121</v>
      </c>
      <c r="BE206" s="157">
        <f t="shared" si="24"/>
        <v>0</v>
      </c>
      <c r="BF206" s="157">
        <f t="shared" si="25"/>
        <v>0</v>
      </c>
      <c r="BG206" s="157">
        <f t="shared" si="26"/>
        <v>0</v>
      </c>
      <c r="BH206" s="157">
        <f t="shared" si="27"/>
        <v>0</v>
      </c>
      <c r="BI206" s="157">
        <f t="shared" si="28"/>
        <v>0</v>
      </c>
      <c r="BJ206" s="18" t="s">
        <v>82</v>
      </c>
      <c r="BK206" s="157">
        <f t="shared" si="29"/>
        <v>0</v>
      </c>
      <c r="BL206" s="18" t="s">
        <v>128</v>
      </c>
      <c r="BM206" s="156" t="s">
        <v>779</v>
      </c>
    </row>
    <row r="207" spans="1:65" s="2" customFormat="1" ht="55.5" customHeight="1">
      <c r="A207" s="33"/>
      <c r="B207" s="144"/>
      <c r="C207" s="145" t="s">
        <v>329</v>
      </c>
      <c r="D207" s="145" t="s">
        <v>124</v>
      </c>
      <c r="E207" s="146" t="s">
        <v>780</v>
      </c>
      <c r="F207" s="147" t="s">
        <v>781</v>
      </c>
      <c r="G207" s="148" t="s">
        <v>145</v>
      </c>
      <c r="H207" s="149">
        <v>100</v>
      </c>
      <c r="I207" s="150"/>
      <c r="J207" s="151">
        <f t="shared" si="20"/>
        <v>0</v>
      </c>
      <c r="K207" s="147" t="s">
        <v>195</v>
      </c>
      <c r="L207" s="34"/>
      <c r="M207" s="152" t="s">
        <v>1</v>
      </c>
      <c r="N207" s="153" t="s">
        <v>39</v>
      </c>
      <c r="O207" s="59"/>
      <c r="P207" s="154">
        <f t="shared" si="21"/>
        <v>0</v>
      </c>
      <c r="Q207" s="154">
        <v>9.4640000000000002E-5</v>
      </c>
      <c r="R207" s="154">
        <f t="shared" si="22"/>
        <v>9.4640000000000002E-3</v>
      </c>
      <c r="S207" s="154">
        <v>0</v>
      </c>
      <c r="T207" s="155">
        <f t="shared" si="2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6" t="s">
        <v>128</v>
      </c>
      <c r="AT207" s="156" t="s">
        <v>124</v>
      </c>
      <c r="AU207" s="156" t="s">
        <v>84</v>
      </c>
      <c r="AY207" s="18" t="s">
        <v>121</v>
      </c>
      <c r="BE207" s="157">
        <f t="shared" si="24"/>
        <v>0</v>
      </c>
      <c r="BF207" s="157">
        <f t="shared" si="25"/>
        <v>0</v>
      </c>
      <c r="BG207" s="157">
        <f t="shared" si="26"/>
        <v>0</v>
      </c>
      <c r="BH207" s="157">
        <f t="shared" si="27"/>
        <v>0</v>
      </c>
      <c r="BI207" s="157">
        <f t="shared" si="28"/>
        <v>0</v>
      </c>
      <c r="BJ207" s="18" t="s">
        <v>82</v>
      </c>
      <c r="BK207" s="157">
        <f t="shared" si="29"/>
        <v>0</v>
      </c>
      <c r="BL207" s="18" t="s">
        <v>128</v>
      </c>
      <c r="BM207" s="156" t="s">
        <v>782</v>
      </c>
    </row>
    <row r="208" spans="1:65" s="2" customFormat="1" ht="55.5" customHeight="1">
      <c r="A208" s="33"/>
      <c r="B208" s="144"/>
      <c r="C208" s="145" t="s">
        <v>333</v>
      </c>
      <c r="D208" s="145" t="s">
        <v>124</v>
      </c>
      <c r="E208" s="146" t="s">
        <v>783</v>
      </c>
      <c r="F208" s="147" t="s">
        <v>784</v>
      </c>
      <c r="G208" s="148" t="s">
        <v>145</v>
      </c>
      <c r="H208" s="149">
        <v>100</v>
      </c>
      <c r="I208" s="150"/>
      <c r="J208" s="151">
        <f t="shared" si="20"/>
        <v>0</v>
      </c>
      <c r="K208" s="147" t="s">
        <v>195</v>
      </c>
      <c r="L208" s="34"/>
      <c r="M208" s="152" t="s">
        <v>1</v>
      </c>
      <c r="N208" s="153" t="s">
        <v>39</v>
      </c>
      <c r="O208" s="59"/>
      <c r="P208" s="154">
        <f t="shared" si="21"/>
        <v>0</v>
      </c>
      <c r="Q208" s="154">
        <v>2.4078000000000001E-4</v>
      </c>
      <c r="R208" s="154">
        <f t="shared" si="22"/>
        <v>2.4078000000000002E-2</v>
      </c>
      <c r="S208" s="154">
        <v>0</v>
      </c>
      <c r="T208" s="155">
        <f t="shared" si="2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6" t="s">
        <v>128</v>
      </c>
      <c r="AT208" s="156" t="s">
        <v>124</v>
      </c>
      <c r="AU208" s="156" t="s">
        <v>84</v>
      </c>
      <c r="AY208" s="18" t="s">
        <v>121</v>
      </c>
      <c r="BE208" s="157">
        <f t="shared" si="24"/>
        <v>0</v>
      </c>
      <c r="BF208" s="157">
        <f t="shared" si="25"/>
        <v>0</v>
      </c>
      <c r="BG208" s="157">
        <f t="shared" si="26"/>
        <v>0</v>
      </c>
      <c r="BH208" s="157">
        <f t="shared" si="27"/>
        <v>0</v>
      </c>
      <c r="BI208" s="157">
        <f t="shared" si="28"/>
        <v>0</v>
      </c>
      <c r="BJ208" s="18" t="s">
        <v>82</v>
      </c>
      <c r="BK208" s="157">
        <f t="shared" si="29"/>
        <v>0</v>
      </c>
      <c r="BL208" s="18" t="s">
        <v>128</v>
      </c>
      <c r="BM208" s="156" t="s">
        <v>785</v>
      </c>
    </row>
    <row r="209" spans="1:65" s="2" customFormat="1" ht="16.5" customHeight="1">
      <c r="A209" s="33"/>
      <c r="B209" s="144"/>
      <c r="C209" s="145" t="s">
        <v>337</v>
      </c>
      <c r="D209" s="145" t="s">
        <v>124</v>
      </c>
      <c r="E209" s="146" t="s">
        <v>786</v>
      </c>
      <c r="F209" s="147" t="s">
        <v>787</v>
      </c>
      <c r="G209" s="148" t="s">
        <v>145</v>
      </c>
      <c r="H209" s="149">
        <v>75</v>
      </c>
      <c r="I209" s="150"/>
      <c r="J209" s="151">
        <f t="shared" si="20"/>
        <v>0</v>
      </c>
      <c r="K209" s="147" t="s">
        <v>195</v>
      </c>
      <c r="L209" s="34"/>
      <c r="M209" s="152" t="s">
        <v>1</v>
      </c>
      <c r="N209" s="153" t="s">
        <v>39</v>
      </c>
      <c r="O209" s="59"/>
      <c r="P209" s="154">
        <f t="shared" si="21"/>
        <v>0</v>
      </c>
      <c r="Q209" s="154">
        <v>2.5250000000000001E-4</v>
      </c>
      <c r="R209" s="154">
        <f t="shared" si="22"/>
        <v>1.8937499999999999E-2</v>
      </c>
      <c r="S209" s="154">
        <v>0</v>
      </c>
      <c r="T209" s="155">
        <f t="shared" si="2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6" t="s">
        <v>128</v>
      </c>
      <c r="AT209" s="156" t="s">
        <v>124</v>
      </c>
      <c r="AU209" s="156" t="s">
        <v>84</v>
      </c>
      <c r="AY209" s="18" t="s">
        <v>121</v>
      </c>
      <c r="BE209" s="157">
        <f t="shared" si="24"/>
        <v>0</v>
      </c>
      <c r="BF209" s="157">
        <f t="shared" si="25"/>
        <v>0</v>
      </c>
      <c r="BG209" s="157">
        <f t="shared" si="26"/>
        <v>0</v>
      </c>
      <c r="BH209" s="157">
        <f t="shared" si="27"/>
        <v>0</v>
      </c>
      <c r="BI209" s="157">
        <f t="shared" si="28"/>
        <v>0</v>
      </c>
      <c r="BJ209" s="18" t="s">
        <v>82</v>
      </c>
      <c r="BK209" s="157">
        <f t="shared" si="29"/>
        <v>0</v>
      </c>
      <c r="BL209" s="18" t="s">
        <v>128</v>
      </c>
      <c r="BM209" s="156" t="s">
        <v>788</v>
      </c>
    </row>
    <row r="210" spans="1:65" s="2" customFormat="1" ht="24.2" customHeight="1">
      <c r="A210" s="33"/>
      <c r="B210" s="144"/>
      <c r="C210" s="145" t="s">
        <v>341</v>
      </c>
      <c r="D210" s="145" t="s">
        <v>124</v>
      </c>
      <c r="E210" s="146" t="s">
        <v>789</v>
      </c>
      <c r="F210" s="147" t="s">
        <v>790</v>
      </c>
      <c r="G210" s="148" t="s">
        <v>127</v>
      </c>
      <c r="H210" s="149">
        <v>60</v>
      </c>
      <c r="I210" s="150"/>
      <c r="J210" s="151">
        <f t="shared" si="20"/>
        <v>0</v>
      </c>
      <c r="K210" s="147" t="s">
        <v>195</v>
      </c>
      <c r="L210" s="34"/>
      <c r="M210" s="152" t="s">
        <v>1</v>
      </c>
      <c r="N210" s="153" t="s">
        <v>39</v>
      </c>
      <c r="O210" s="59"/>
      <c r="P210" s="154">
        <f t="shared" si="21"/>
        <v>0</v>
      </c>
      <c r="Q210" s="154">
        <v>0</v>
      </c>
      <c r="R210" s="154">
        <f t="shared" si="22"/>
        <v>0</v>
      </c>
      <c r="S210" s="154">
        <v>0</v>
      </c>
      <c r="T210" s="155">
        <f t="shared" si="2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6" t="s">
        <v>128</v>
      </c>
      <c r="AT210" s="156" t="s">
        <v>124</v>
      </c>
      <c r="AU210" s="156" t="s">
        <v>84</v>
      </c>
      <c r="AY210" s="18" t="s">
        <v>121</v>
      </c>
      <c r="BE210" s="157">
        <f t="shared" si="24"/>
        <v>0</v>
      </c>
      <c r="BF210" s="157">
        <f t="shared" si="25"/>
        <v>0</v>
      </c>
      <c r="BG210" s="157">
        <f t="shared" si="26"/>
        <v>0</v>
      </c>
      <c r="BH210" s="157">
        <f t="shared" si="27"/>
        <v>0</v>
      </c>
      <c r="BI210" s="157">
        <f t="shared" si="28"/>
        <v>0</v>
      </c>
      <c r="BJ210" s="18" t="s">
        <v>82</v>
      </c>
      <c r="BK210" s="157">
        <f t="shared" si="29"/>
        <v>0</v>
      </c>
      <c r="BL210" s="18" t="s">
        <v>128</v>
      </c>
      <c r="BM210" s="156" t="s">
        <v>791</v>
      </c>
    </row>
    <row r="211" spans="1:65" s="2" customFormat="1" ht="33" customHeight="1">
      <c r="A211" s="33"/>
      <c r="B211" s="144"/>
      <c r="C211" s="145" t="s">
        <v>345</v>
      </c>
      <c r="D211" s="145" t="s">
        <v>124</v>
      </c>
      <c r="E211" s="146" t="s">
        <v>792</v>
      </c>
      <c r="F211" s="147" t="s">
        <v>793</v>
      </c>
      <c r="G211" s="148" t="s">
        <v>127</v>
      </c>
      <c r="H211" s="149">
        <v>3</v>
      </c>
      <c r="I211" s="150"/>
      <c r="J211" s="151">
        <f t="shared" si="20"/>
        <v>0</v>
      </c>
      <c r="K211" s="147" t="s">
        <v>195</v>
      </c>
      <c r="L211" s="34"/>
      <c r="M211" s="152" t="s">
        <v>1</v>
      </c>
      <c r="N211" s="153" t="s">
        <v>39</v>
      </c>
      <c r="O211" s="59"/>
      <c r="P211" s="154">
        <f t="shared" si="21"/>
        <v>0</v>
      </c>
      <c r="Q211" s="154">
        <v>0</v>
      </c>
      <c r="R211" s="154">
        <f t="shared" si="22"/>
        <v>0</v>
      </c>
      <c r="S211" s="154">
        <v>0</v>
      </c>
      <c r="T211" s="155">
        <f t="shared" si="2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6" t="s">
        <v>128</v>
      </c>
      <c r="AT211" s="156" t="s">
        <v>124</v>
      </c>
      <c r="AU211" s="156" t="s">
        <v>84</v>
      </c>
      <c r="AY211" s="18" t="s">
        <v>121</v>
      </c>
      <c r="BE211" s="157">
        <f t="shared" si="24"/>
        <v>0</v>
      </c>
      <c r="BF211" s="157">
        <f t="shared" si="25"/>
        <v>0</v>
      </c>
      <c r="BG211" s="157">
        <f t="shared" si="26"/>
        <v>0</v>
      </c>
      <c r="BH211" s="157">
        <f t="shared" si="27"/>
        <v>0</v>
      </c>
      <c r="BI211" s="157">
        <f t="shared" si="28"/>
        <v>0</v>
      </c>
      <c r="BJ211" s="18" t="s">
        <v>82</v>
      </c>
      <c r="BK211" s="157">
        <f t="shared" si="29"/>
        <v>0</v>
      </c>
      <c r="BL211" s="18" t="s">
        <v>128</v>
      </c>
      <c r="BM211" s="156" t="s">
        <v>794</v>
      </c>
    </row>
    <row r="212" spans="1:65" s="2" customFormat="1" ht="24.2" customHeight="1">
      <c r="A212" s="33"/>
      <c r="B212" s="144"/>
      <c r="C212" s="145" t="s">
        <v>349</v>
      </c>
      <c r="D212" s="145" t="s">
        <v>124</v>
      </c>
      <c r="E212" s="146" t="s">
        <v>795</v>
      </c>
      <c r="F212" s="147" t="s">
        <v>796</v>
      </c>
      <c r="G212" s="148" t="s">
        <v>127</v>
      </c>
      <c r="H212" s="149">
        <v>8</v>
      </c>
      <c r="I212" s="150"/>
      <c r="J212" s="151">
        <f t="shared" si="20"/>
        <v>0</v>
      </c>
      <c r="K212" s="147" t="s">
        <v>195</v>
      </c>
      <c r="L212" s="34"/>
      <c r="M212" s="152" t="s">
        <v>1</v>
      </c>
      <c r="N212" s="153" t="s">
        <v>39</v>
      </c>
      <c r="O212" s="59"/>
      <c r="P212" s="154">
        <f t="shared" si="21"/>
        <v>0</v>
      </c>
      <c r="Q212" s="154">
        <v>2.0000000000000001E-4</v>
      </c>
      <c r="R212" s="154">
        <f t="shared" si="22"/>
        <v>1.6000000000000001E-3</v>
      </c>
      <c r="S212" s="154">
        <v>0</v>
      </c>
      <c r="T212" s="155">
        <f t="shared" si="2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6" t="s">
        <v>128</v>
      </c>
      <c r="AT212" s="156" t="s">
        <v>124</v>
      </c>
      <c r="AU212" s="156" t="s">
        <v>84</v>
      </c>
      <c r="AY212" s="18" t="s">
        <v>121</v>
      </c>
      <c r="BE212" s="157">
        <f t="shared" si="24"/>
        <v>0</v>
      </c>
      <c r="BF212" s="157">
        <f t="shared" si="25"/>
        <v>0</v>
      </c>
      <c r="BG212" s="157">
        <f t="shared" si="26"/>
        <v>0</v>
      </c>
      <c r="BH212" s="157">
        <f t="shared" si="27"/>
        <v>0</v>
      </c>
      <c r="BI212" s="157">
        <f t="shared" si="28"/>
        <v>0</v>
      </c>
      <c r="BJ212" s="18" t="s">
        <v>82</v>
      </c>
      <c r="BK212" s="157">
        <f t="shared" si="29"/>
        <v>0</v>
      </c>
      <c r="BL212" s="18" t="s">
        <v>128</v>
      </c>
      <c r="BM212" s="156" t="s">
        <v>797</v>
      </c>
    </row>
    <row r="213" spans="1:65" s="2" customFormat="1" ht="24.2" customHeight="1">
      <c r="A213" s="33"/>
      <c r="B213" s="144"/>
      <c r="C213" s="145" t="s">
        <v>353</v>
      </c>
      <c r="D213" s="145" t="s">
        <v>124</v>
      </c>
      <c r="E213" s="146" t="s">
        <v>798</v>
      </c>
      <c r="F213" s="147" t="s">
        <v>799</v>
      </c>
      <c r="G213" s="148" t="s">
        <v>127</v>
      </c>
      <c r="H213" s="149">
        <v>4</v>
      </c>
      <c r="I213" s="150"/>
      <c r="J213" s="151">
        <f t="shared" si="20"/>
        <v>0</v>
      </c>
      <c r="K213" s="147" t="s">
        <v>195</v>
      </c>
      <c r="L213" s="34"/>
      <c r="M213" s="152" t="s">
        <v>1</v>
      </c>
      <c r="N213" s="153" t="s">
        <v>39</v>
      </c>
      <c r="O213" s="59"/>
      <c r="P213" s="154">
        <f t="shared" si="21"/>
        <v>0</v>
      </c>
      <c r="Q213" s="154">
        <v>1.6956999999999999E-4</v>
      </c>
      <c r="R213" s="154">
        <f t="shared" si="22"/>
        <v>6.7827999999999996E-4</v>
      </c>
      <c r="S213" s="154">
        <v>0</v>
      </c>
      <c r="T213" s="155">
        <f t="shared" si="2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6" t="s">
        <v>128</v>
      </c>
      <c r="AT213" s="156" t="s">
        <v>124</v>
      </c>
      <c r="AU213" s="156" t="s">
        <v>84</v>
      </c>
      <c r="AY213" s="18" t="s">
        <v>121</v>
      </c>
      <c r="BE213" s="157">
        <f t="shared" si="24"/>
        <v>0</v>
      </c>
      <c r="BF213" s="157">
        <f t="shared" si="25"/>
        <v>0</v>
      </c>
      <c r="BG213" s="157">
        <f t="shared" si="26"/>
        <v>0</v>
      </c>
      <c r="BH213" s="157">
        <f t="shared" si="27"/>
        <v>0</v>
      </c>
      <c r="BI213" s="157">
        <f t="shared" si="28"/>
        <v>0</v>
      </c>
      <c r="BJ213" s="18" t="s">
        <v>82</v>
      </c>
      <c r="BK213" s="157">
        <f t="shared" si="29"/>
        <v>0</v>
      </c>
      <c r="BL213" s="18" t="s">
        <v>128</v>
      </c>
      <c r="BM213" s="156" t="s">
        <v>800</v>
      </c>
    </row>
    <row r="214" spans="1:65" s="2" customFormat="1" ht="24.2" customHeight="1">
      <c r="A214" s="33"/>
      <c r="B214" s="144"/>
      <c r="C214" s="145" t="s">
        <v>357</v>
      </c>
      <c r="D214" s="145" t="s">
        <v>124</v>
      </c>
      <c r="E214" s="146" t="s">
        <v>801</v>
      </c>
      <c r="F214" s="147" t="s">
        <v>802</v>
      </c>
      <c r="G214" s="148" t="s">
        <v>127</v>
      </c>
      <c r="H214" s="149">
        <v>4</v>
      </c>
      <c r="I214" s="150"/>
      <c r="J214" s="151">
        <f t="shared" si="20"/>
        <v>0</v>
      </c>
      <c r="K214" s="147" t="s">
        <v>195</v>
      </c>
      <c r="L214" s="34"/>
      <c r="M214" s="152" t="s">
        <v>1</v>
      </c>
      <c r="N214" s="153" t="s">
        <v>39</v>
      </c>
      <c r="O214" s="59"/>
      <c r="P214" s="154">
        <f t="shared" si="21"/>
        <v>0</v>
      </c>
      <c r="Q214" s="154">
        <v>1.1957E-4</v>
      </c>
      <c r="R214" s="154">
        <f t="shared" si="22"/>
        <v>4.7827999999999998E-4</v>
      </c>
      <c r="S214" s="154">
        <v>0</v>
      </c>
      <c r="T214" s="155">
        <f t="shared" si="2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6" t="s">
        <v>128</v>
      </c>
      <c r="AT214" s="156" t="s">
        <v>124</v>
      </c>
      <c r="AU214" s="156" t="s">
        <v>84</v>
      </c>
      <c r="AY214" s="18" t="s">
        <v>121</v>
      </c>
      <c r="BE214" s="157">
        <f t="shared" si="24"/>
        <v>0</v>
      </c>
      <c r="BF214" s="157">
        <f t="shared" si="25"/>
        <v>0</v>
      </c>
      <c r="BG214" s="157">
        <f t="shared" si="26"/>
        <v>0</v>
      </c>
      <c r="BH214" s="157">
        <f t="shared" si="27"/>
        <v>0</v>
      </c>
      <c r="BI214" s="157">
        <f t="shared" si="28"/>
        <v>0</v>
      </c>
      <c r="BJ214" s="18" t="s">
        <v>82</v>
      </c>
      <c r="BK214" s="157">
        <f t="shared" si="29"/>
        <v>0</v>
      </c>
      <c r="BL214" s="18" t="s">
        <v>128</v>
      </c>
      <c r="BM214" s="156" t="s">
        <v>803</v>
      </c>
    </row>
    <row r="215" spans="1:65" s="2" customFormat="1" ht="24.2" customHeight="1">
      <c r="A215" s="33"/>
      <c r="B215" s="144"/>
      <c r="C215" s="145" t="s">
        <v>361</v>
      </c>
      <c r="D215" s="145" t="s">
        <v>124</v>
      </c>
      <c r="E215" s="146" t="s">
        <v>804</v>
      </c>
      <c r="F215" s="147" t="s">
        <v>805</v>
      </c>
      <c r="G215" s="148" t="s">
        <v>127</v>
      </c>
      <c r="H215" s="149">
        <v>14</v>
      </c>
      <c r="I215" s="150"/>
      <c r="J215" s="151">
        <f t="shared" si="20"/>
        <v>0</v>
      </c>
      <c r="K215" s="147" t="s">
        <v>195</v>
      </c>
      <c r="L215" s="34"/>
      <c r="M215" s="152" t="s">
        <v>1</v>
      </c>
      <c r="N215" s="153" t="s">
        <v>39</v>
      </c>
      <c r="O215" s="59"/>
      <c r="P215" s="154">
        <f t="shared" si="21"/>
        <v>0</v>
      </c>
      <c r="Q215" s="154">
        <v>3.4957E-4</v>
      </c>
      <c r="R215" s="154">
        <f t="shared" si="22"/>
        <v>4.89398E-3</v>
      </c>
      <c r="S215" s="154">
        <v>0</v>
      </c>
      <c r="T215" s="155">
        <f t="shared" si="2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6" t="s">
        <v>128</v>
      </c>
      <c r="AT215" s="156" t="s">
        <v>124</v>
      </c>
      <c r="AU215" s="156" t="s">
        <v>84</v>
      </c>
      <c r="AY215" s="18" t="s">
        <v>121</v>
      </c>
      <c r="BE215" s="157">
        <f t="shared" si="24"/>
        <v>0</v>
      </c>
      <c r="BF215" s="157">
        <f t="shared" si="25"/>
        <v>0</v>
      </c>
      <c r="BG215" s="157">
        <f t="shared" si="26"/>
        <v>0</v>
      </c>
      <c r="BH215" s="157">
        <f t="shared" si="27"/>
        <v>0</v>
      </c>
      <c r="BI215" s="157">
        <f t="shared" si="28"/>
        <v>0</v>
      </c>
      <c r="BJ215" s="18" t="s">
        <v>82</v>
      </c>
      <c r="BK215" s="157">
        <f t="shared" si="29"/>
        <v>0</v>
      </c>
      <c r="BL215" s="18" t="s">
        <v>128</v>
      </c>
      <c r="BM215" s="156" t="s">
        <v>806</v>
      </c>
    </row>
    <row r="216" spans="1:65" s="2" customFormat="1" ht="24.2" customHeight="1">
      <c r="A216" s="33"/>
      <c r="B216" s="144"/>
      <c r="C216" s="145" t="s">
        <v>365</v>
      </c>
      <c r="D216" s="145" t="s">
        <v>124</v>
      </c>
      <c r="E216" s="146" t="s">
        <v>807</v>
      </c>
      <c r="F216" s="147" t="s">
        <v>808</v>
      </c>
      <c r="G216" s="148" t="s">
        <v>127</v>
      </c>
      <c r="H216" s="149">
        <v>1</v>
      </c>
      <c r="I216" s="150"/>
      <c r="J216" s="151">
        <f t="shared" si="20"/>
        <v>0</v>
      </c>
      <c r="K216" s="147" t="s">
        <v>195</v>
      </c>
      <c r="L216" s="34"/>
      <c r="M216" s="152" t="s">
        <v>1</v>
      </c>
      <c r="N216" s="153" t="s">
        <v>39</v>
      </c>
      <c r="O216" s="59"/>
      <c r="P216" s="154">
        <f t="shared" si="21"/>
        <v>0</v>
      </c>
      <c r="Q216" s="154">
        <v>5.4956999999999998E-4</v>
      </c>
      <c r="R216" s="154">
        <f t="shared" si="22"/>
        <v>5.4956999999999998E-4</v>
      </c>
      <c r="S216" s="154">
        <v>0</v>
      </c>
      <c r="T216" s="155">
        <f t="shared" si="2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6" t="s">
        <v>128</v>
      </c>
      <c r="AT216" s="156" t="s">
        <v>124</v>
      </c>
      <c r="AU216" s="156" t="s">
        <v>84</v>
      </c>
      <c r="AY216" s="18" t="s">
        <v>121</v>
      </c>
      <c r="BE216" s="157">
        <f t="shared" si="24"/>
        <v>0</v>
      </c>
      <c r="BF216" s="157">
        <f t="shared" si="25"/>
        <v>0</v>
      </c>
      <c r="BG216" s="157">
        <f t="shared" si="26"/>
        <v>0</v>
      </c>
      <c r="BH216" s="157">
        <f t="shared" si="27"/>
        <v>0</v>
      </c>
      <c r="BI216" s="157">
        <f t="shared" si="28"/>
        <v>0</v>
      </c>
      <c r="BJ216" s="18" t="s">
        <v>82</v>
      </c>
      <c r="BK216" s="157">
        <f t="shared" si="29"/>
        <v>0</v>
      </c>
      <c r="BL216" s="18" t="s">
        <v>128</v>
      </c>
      <c r="BM216" s="156" t="s">
        <v>809</v>
      </c>
    </row>
    <row r="217" spans="1:65" s="2" customFormat="1" ht="33" customHeight="1">
      <c r="A217" s="33"/>
      <c r="B217" s="144"/>
      <c r="C217" s="145" t="s">
        <v>369</v>
      </c>
      <c r="D217" s="145" t="s">
        <v>124</v>
      </c>
      <c r="E217" s="146" t="s">
        <v>810</v>
      </c>
      <c r="F217" s="147" t="s">
        <v>811</v>
      </c>
      <c r="G217" s="148" t="s">
        <v>132</v>
      </c>
      <c r="H217" s="149">
        <v>1</v>
      </c>
      <c r="I217" s="150"/>
      <c r="J217" s="151">
        <f t="shared" si="20"/>
        <v>0</v>
      </c>
      <c r="K217" s="147" t="s">
        <v>195</v>
      </c>
      <c r="L217" s="34"/>
      <c r="M217" s="152" t="s">
        <v>1</v>
      </c>
      <c r="N217" s="153" t="s">
        <v>39</v>
      </c>
      <c r="O217" s="59"/>
      <c r="P217" s="154">
        <f t="shared" si="21"/>
        <v>0</v>
      </c>
      <c r="Q217" s="154">
        <v>2.9195570000000001E-2</v>
      </c>
      <c r="R217" s="154">
        <f t="shared" si="22"/>
        <v>2.9195570000000001E-2</v>
      </c>
      <c r="S217" s="154">
        <v>0</v>
      </c>
      <c r="T217" s="155">
        <f t="shared" si="2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6" t="s">
        <v>128</v>
      </c>
      <c r="AT217" s="156" t="s">
        <v>124</v>
      </c>
      <c r="AU217" s="156" t="s">
        <v>84</v>
      </c>
      <c r="AY217" s="18" t="s">
        <v>121</v>
      </c>
      <c r="BE217" s="157">
        <f t="shared" si="24"/>
        <v>0</v>
      </c>
      <c r="BF217" s="157">
        <f t="shared" si="25"/>
        <v>0</v>
      </c>
      <c r="BG217" s="157">
        <f t="shared" si="26"/>
        <v>0</v>
      </c>
      <c r="BH217" s="157">
        <f t="shared" si="27"/>
        <v>0</v>
      </c>
      <c r="BI217" s="157">
        <f t="shared" si="28"/>
        <v>0</v>
      </c>
      <c r="BJ217" s="18" t="s">
        <v>82</v>
      </c>
      <c r="BK217" s="157">
        <f t="shared" si="29"/>
        <v>0</v>
      </c>
      <c r="BL217" s="18" t="s">
        <v>128</v>
      </c>
      <c r="BM217" s="156" t="s">
        <v>812</v>
      </c>
    </row>
    <row r="218" spans="1:65" s="2" customFormat="1" ht="37.9" customHeight="1">
      <c r="A218" s="33"/>
      <c r="B218" s="144"/>
      <c r="C218" s="145" t="s">
        <v>375</v>
      </c>
      <c r="D218" s="145" t="s">
        <v>124</v>
      </c>
      <c r="E218" s="146" t="s">
        <v>813</v>
      </c>
      <c r="F218" s="147" t="s">
        <v>814</v>
      </c>
      <c r="G218" s="148" t="s">
        <v>145</v>
      </c>
      <c r="H218" s="149">
        <v>200</v>
      </c>
      <c r="I218" s="150"/>
      <c r="J218" s="151">
        <f t="shared" si="20"/>
        <v>0</v>
      </c>
      <c r="K218" s="147" t="s">
        <v>195</v>
      </c>
      <c r="L218" s="34"/>
      <c r="M218" s="152" t="s">
        <v>1</v>
      </c>
      <c r="N218" s="153" t="s">
        <v>39</v>
      </c>
      <c r="O218" s="59"/>
      <c r="P218" s="154">
        <f t="shared" si="21"/>
        <v>0</v>
      </c>
      <c r="Q218" s="154">
        <v>1.8972349999999999E-4</v>
      </c>
      <c r="R218" s="154">
        <f t="shared" si="22"/>
        <v>3.7944699999999998E-2</v>
      </c>
      <c r="S218" s="154">
        <v>0</v>
      </c>
      <c r="T218" s="155">
        <f t="shared" si="2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6" t="s">
        <v>128</v>
      </c>
      <c r="AT218" s="156" t="s">
        <v>124</v>
      </c>
      <c r="AU218" s="156" t="s">
        <v>84</v>
      </c>
      <c r="AY218" s="18" t="s">
        <v>121</v>
      </c>
      <c r="BE218" s="157">
        <f t="shared" si="24"/>
        <v>0</v>
      </c>
      <c r="BF218" s="157">
        <f t="shared" si="25"/>
        <v>0</v>
      </c>
      <c r="BG218" s="157">
        <f t="shared" si="26"/>
        <v>0</v>
      </c>
      <c r="BH218" s="157">
        <f t="shared" si="27"/>
        <v>0</v>
      </c>
      <c r="BI218" s="157">
        <f t="shared" si="28"/>
        <v>0</v>
      </c>
      <c r="BJ218" s="18" t="s">
        <v>82</v>
      </c>
      <c r="BK218" s="157">
        <f t="shared" si="29"/>
        <v>0</v>
      </c>
      <c r="BL218" s="18" t="s">
        <v>128</v>
      </c>
      <c r="BM218" s="156" t="s">
        <v>815</v>
      </c>
    </row>
    <row r="219" spans="1:65" s="2" customFormat="1" ht="33" customHeight="1">
      <c r="A219" s="33"/>
      <c r="B219" s="144"/>
      <c r="C219" s="145" t="s">
        <v>591</v>
      </c>
      <c r="D219" s="145" t="s">
        <v>124</v>
      </c>
      <c r="E219" s="146" t="s">
        <v>816</v>
      </c>
      <c r="F219" s="147" t="s">
        <v>817</v>
      </c>
      <c r="G219" s="148" t="s">
        <v>145</v>
      </c>
      <c r="H219" s="149">
        <v>200</v>
      </c>
      <c r="I219" s="150"/>
      <c r="J219" s="151">
        <f t="shared" si="20"/>
        <v>0</v>
      </c>
      <c r="K219" s="147" t="s">
        <v>195</v>
      </c>
      <c r="L219" s="34"/>
      <c r="M219" s="152" t="s">
        <v>1</v>
      </c>
      <c r="N219" s="153" t="s">
        <v>39</v>
      </c>
      <c r="O219" s="59"/>
      <c r="P219" s="154">
        <f t="shared" si="21"/>
        <v>0</v>
      </c>
      <c r="Q219" s="154">
        <v>1.0000000000000001E-5</v>
      </c>
      <c r="R219" s="154">
        <f t="shared" si="22"/>
        <v>2E-3</v>
      </c>
      <c r="S219" s="154">
        <v>0</v>
      </c>
      <c r="T219" s="155">
        <f t="shared" si="2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6" t="s">
        <v>128</v>
      </c>
      <c r="AT219" s="156" t="s">
        <v>124</v>
      </c>
      <c r="AU219" s="156" t="s">
        <v>84</v>
      </c>
      <c r="AY219" s="18" t="s">
        <v>121</v>
      </c>
      <c r="BE219" s="157">
        <f t="shared" si="24"/>
        <v>0</v>
      </c>
      <c r="BF219" s="157">
        <f t="shared" si="25"/>
        <v>0</v>
      </c>
      <c r="BG219" s="157">
        <f t="shared" si="26"/>
        <v>0</v>
      </c>
      <c r="BH219" s="157">
        <f t="shared" si="27"/>
        <v>0</v>
      </c>
      <c r="BI219" s="157">
        <f t="shared" si="28"/>
        <v>0</v>
      </c>
      <c r="BJ219" s="18" t="s">
        <v>82</v>
      </c>
      <c r="BK219" s="157">
        <f t="shared" si="29"/>
        <v>0</v>
      </c>
      <c r="BL219" s="18" t="s">
        <v>128</v>
      </c>
      <c r="BM219" s="156" t="s">
        <v>818</v>
      </c>
    </row>
    <row r="220" spans="1:65" s="2" customFormat="1" ht="44.25" customHeight="1">
      <c r="A220" s="33"/>
      <c r="B220" s="144"/>
      <c r="C220" s="145" t="s">
        <v>819</v>
      </c>
      <c r="D220" s="145" t="s">
        <v>124</v>
      </c>
      <c r="E220" s="146" t="s">
        <v>820</v>
      </c>
      <c r="F220" s="147" t="s">
        <v>821</v>
      </c>
      <c r="G220" s="148" t="s">
        <v>150</v>
      </c>
      <c r="H220" s="149">
        <v>0.35399999999999998</v>
      </c>
      <c r="I220" s="150"/>
      <c r="J220" s="151">
        <f t="shared" si="20"/>
        <v>0</v>
      </c>
      <c r="K220" s="147" t="s">
        <v>195</v>
      </c>
      <c r="L220" s="34"/>
      <c r="M220" s="152" t="s">
        <v>1</v>
      </c>
      <c r="N220" s="153" t="s">
        <v>39</v>
      </c>
      <c r="O220" s="59"/>
      <c r="P220" s="154">
        <f t="shared" si="21"/>
        <v>0</v>
      </c>
      <c r="Q220" s="154">
        <v>0</v>
      </c>
      <c r="R220" s="154">
        <f t="shared" si="22"/>
        <v>0</v>
      </c>
      <c r="S220" s="154">
        <v>0</v>
      </c>
      <c r="T220" s="155">
        <f t="shared" si="2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6" t="s">
        <v>128</v>
      </c>
      <c r="AT220" s="156" t="s">
        <v>124</v>
      </c>
      <c r="AU220" s="156" t="s">
        <v>84</v>
      </c>
      <c r="AY220" s="18" t="s">
        <v>121</v>
      </c>
      <c r="BE220" s="157">
        <f t="shared" si="24"/>
        <v>0</v>
      </c>
      <c r="BF220" s="157">
        <f t="shared" si="25"/>
        <v>0</v>
      </c>
      <c r="BG220" s="157">
        <f t="shared" si="26"/>
        <v>0</v>
      </c>
      <c r="BH220" s="157">
        <f t="shared" si="27"/>
        <v>0</v>
      </c>
      <c r="BI220" s="157">
        <f t="shared" si="28"/>
        <v>0</v>
      </c>
      <c r="BJ220" s="18" t="s">
        <v>82</v>
      </c>
      <c r="BK220" s="157">
        <f t="shared" si="29"/>
        <v>0</v>
      </c>
      <c r="BL220" s="18" t="s">
        <v>128</v>
      </c>
      <c r="BM220" s="156" t="s">
        <v>822</v>
      </c>
    </row>
    <row r="221" spans="1:65" s="12" customFormat="1" ht="22.9" customHeight="1">
      <c r="B221" s="131"/>
      <c r="D221" s="132" t="s">
        <v>73</v>
      </c>
      <c r="E221" s="142" t="s">
        <v>823</v>
      </c>
      <c r="F221" s="142" t="s">
        <v>824</v>
      </c>
      <c r="I221" s="134"/>
      <c r="J221" s="143">
        <f>BK221</f>
        <v>0</v>
      </c>
      <c r="L221" s="131"/>
      <c r="M221" s="136"/>
      <c r="N221" s="137"/>
      <c r="O221" s="137"/>
      <c r="P221" s="138">
        <f>SUM(P222:P234)</f>
        <v>0</v>
      </c>
      <c r="Q221" s="137"/>
      <c r="R221" s="138">
        <f>SUM(R222:R234)</f>
        <v>4.6446244999999997E-2</v>
      </c>
      <c r="S221" s="137"/>
      <c r="T221" s="139">
        <f>SUM(T222:T234)</f>
        <v>6.2049999999999994E-2</v>
      </c>
      <c r="AR221" s="132" t="s">
        <v>84</v>
      </c>
      <c r="AT221" s="140" t="s">
        <v>73</v>
      </c>
      <c r="AU221" s="140" t="s">
        <v>82</v>
      </c>
      <c r="AY221" s="132" t="s">
        <v>121</v>
      </c>
      <c r="BK221" s="141">
        <f>SUM(BK222:BK234)</f>
        <v>0</v>
      </c>
    </row>
    <row r="222" spans="1:65" s="2" customFormat="1" ht="33" customHeight="1">
      <c r="A222" s="33"/>
      <c r="B222" s="144"/>
      <c r="C222" s="145" t="s">
        <v>825</v>
      </c>
      <c r="D222" s="145" t="s">
        <v>124</v>
      </c>
      <c r="E222" s="146" t="s">
        <v>826</v>
      </c>
      <c r="F222" s="147" t="s">
        <v>827</v>
      </c>
      <c r="G222" s="148" t="s">
        <v>145</v>
      </c>
      <c r="H222" s="149">
        <v>1</v>
      </c>
      <c r="I222" s="150"/>
      <c r="J222" s="151">
        <f t="shared" ref="J222:J234" si="30">ROUND(I222*H222,2)</f>
        <v>0</v>
      </c>
      <c r="K222" s="147" t="s">
        <v>195</v>
      </c>
      <c r="L222" s="34"/>
      <c r="M222" s="152" t="s">
        <v>1</v>
      </c>
      <c r="N222" s="153" t="s">
        <v>39</v>
      </c>
      <c r="O222" s="59"/>
      <c r="P222" s="154">
        <f t="shared" ref="P222:P234" si="31">O222*H222</f>
        <v>0</v>
      </c>
      <c r="Q222" s="154">
        <v>2.6976399999999998E-3</v>
      </c>
      <c r="R222" s="154">
        <f t="shared" ref="R222:R234" si="32">Q222*H222</f>
        <v>2.6976399999999998E-3</v>
      </c>
      <c r="S222" s="154">
        <v>0</v>
      </c>
      <c r="T222" s="155">
        <f t="shared" ref="T222:T234" si="33"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6" t="s">
        <v>128</v>
      </c>
      <c r="AT222" s="156" t="s">
        <v>124</v>
      </c>
      <c r="AU222" s="156" t="s">
        <v>84</v>
      </c>
      <c r="AY222" s="18" t="s">
        <v>121</v>
      </c>
      <c r="BE222" s="157">
        <f t="shared" ref="BE222:BE234" si="34">IF(N222="základní",J222,0)</f>
        <v>0</v>
      </c>
      <c r="BF222" s="157">
        <f t="shared" ref="BF222:BF234" si="35">IF(N222="snížená",J222,0)</f>
        <v>0</v>
      </c>
      <c r="BG222" s="157">
        <f t="shared" ref="BG222:BG234" si="36">IF(N222="zákl. přenesená",J222,0)</f>
        <v>0</v>
      </c>
      <c r="BH222" s="157">
        <f t="shared" ref="BH222:BH234" si="37">IF(N222="sníž. přenesená",J222,0)</f>
        <v>0</v>
      </c>
      <c r="BI222" s="157">
        <f t="shared" ref="BI222:BI234" si="38">IF(N222="nulová",J222,0)</f>
        <v>0</v>
      </c>
      <c r="BJ222" s="18" t="s">
        <v>82</v>
      </c>
      <c r="BK222" s="157">
        <f t="shared" ref="BK222:BK234" si="39">ROUND(I222*H222,2)</f>
        <v>0</v>
      </c>
      <c r="BL222" s="18" t="s">
        <v>128</v>
      </c>
      <c r="BM222" s="156" t="s">
        <v>828</v>
      </c>
    </row>
    <row r="223" spans="1:65" s="2" customFormat="1" ht="33" customHeight="1">
      <c r="A223" s="33"/>
      <c r="B223" s="144"/>
      <c r="C223" s="145" t="s">
        <v>829</v>
      </c>
      <c r="D223" s="145" t="s">
        <v>124</v>
      </c>
      <c r="E223" s="146" t="s">
        <v>830</v>
      </c>
      <c r="F223" s="147" t="s">
        <v>831</v>
      </c>
      <c r="G223" s="148" t="s">
        <v>145</v>
      </c>
      <c r="H223" s="149">
        <v>5</v>
      </c>
      <c r="I223" s="150"/>
      <c r="J223" s="151">
        <f t="shared" si="30"/>
        <v>0</v>
      </c>
      <c r="K223" s="147" t="s">
        <v>195</v>
      </c>
      <c r="L223" s="34"/>
      <c r="M223" s="152" t="s">
        <v>1</v>
      </c>
      <c r="N223" s="153" t="s">
        <v>39</v>
      </c>
      <c r="O223" s="59"/>
      <c r="P223" s="154">
        <f t="shared" si="31"/>
        <v>0</v>
      </c>
      <c r="Q223" s="154">
        <v>3.9593400000000004E-3</v>
      </c>
      <c r="R223" s="154">
        <f t="shared" si="32"/>
        <v>1.97967E-2</v>
      </c>
      <c r="S223" s="154">
        <v>0</v>
      </c>
      <c r="T223" s="155">
        <f t="shared" si="3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6" t="s">
        <v>128</v>
      </c>
      <c r="AT223" s="156" t="s">
        <v>124</v>
      </c>
      <c r="AU223" s="156" t="s">
        <v>84</v>
      </c>
      <c r="AY223" s="18" t="s">
        <v>121</v>
      </c>
      <c r="BE223" s="157">
        <f t="shared" si="34"/>
        <v>0</v>
      </c>
      <c r="BF223" s="157">
        <f t="shared" si="35"/>
        <v>0</v>
      </c>
      <c r="BG223" s="157">
        <f t="shared" si="36"/>
        <v>0</v>
      </c>
      <c r="BH223" s="157">
        <f t="shared" si="37"/>
        <v>0</v>
      </c>
      <c r="BI223" s="157">
        <f t="shared" si="38"/>
        <v>0</v>
      </c>
      <c r="BJ223" s="18" t="s">
        <v>82</v>
      </c>
      <c r="BK223" s="157">
        <f t="shared" si="39"/>
        <v>0</v>
      </c>
      <c r="BL223" s="18" t="s">
        <v>128</v>
      </c>
      <c r="BM223" s="156" t="s">
        <v>832</v>
      </c>
    </row>
    <row r="224" spans="1:65" s="2" customFormat="1" ht="24.2" customHeight="1">
      <c r="A224" s="33"/>
      <c r="B224" s="144"/>
      <c r="C224" s="145" t="s">
        <v>833</v>
      </c>
      <c r="D224" s="145" t="s">
        <v>124</v>
      </c>
      <c r="E224" s="146" t="s">
        <v>834</v>
      </c>
      <c r="F224" s="147" t="s">
        <v>835</v>
      </c>
      <c r="G224" s="148" t="s">
        <v>145</v>
      </c>
      <c r="H224" s="149">
        <v>5</v>
      </c>
      <c r="I224" s="150"/>
      <c r="J224" s="151">
        <f t="shared" si="30"/>
        <v>0</v>
      </c>
      <c r="K224" s="147" t="s">
        <v>195</v>
      </c>
      <c r="L224" s="34"/>
      <c r="M224" s="152" t="s">
        <v>1</v>
      </c>
      <c r="N224" s="153" t="s">
        <v>39</v>
      </c>
      <c r="O224" s="59"/>
      <c r="P224" s="154">
        <f t="shared" si="31"/>
        <v>0</v>
      </c>
      <c r="Q224" s="154">
        <v>1.1242E-4</v>
      </c>
      <c r="R224" s="154">
        <f t="shared" si="32"/>
        <v>5.6209999999999995E-4</v>
      </c>
      <c r="S224" s="154">
        <v>2.15E-3</v>
      </c>
      <c r="T224" s="155">
        <f t="shared" si="33"/>
        <v>1.0749999999999999E-2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56" t="s">
        <v>128</v>
      </c>
      <c r="AT224" s="156" t="s">
        <v>124</v>
      </c>
      <c r="AU224" s="156" t="s">
        <v>84</v>
      </c>
      <c r="AY224" s="18" t="s">
        <v>121</v>
      </c>
      <c r="BE224" s="157">
        <f t="shared" si="34"/>
        <v>0</v>
      </c>
      <c r="BF224" s="157">
        <f t="shared" si="35"/>
        <v>0</v>
      </c>
      <c r="BG224" s="157">
        <f t="shared" si="36"/>
        <v>0</v>
      </c>
      <c r="BH224" s="157">
        <f t="shared" si="37"/>
        <v>0</v>
      </c>
      <c r="BI224" s="157">
        <f t="shared" si="38"/>
        <v>0</v>
      </c>
      <c r="BJ224" s="18" t="s">
        <v>82</v>
      </c>
      <c r="BK224" s="157">
        <f t="shared" si="39"/>
        <v>0</v>
      </c>
      <c r="BL224" s="18" t="s">
        <v>128</v>
      </c>
      <c r="BM224" s="156" t="s">
        <v>836</v>
      </c>
    </row>
    <row r="225" spans="1:65" s="2" customFormat="1" ht="24.2" customHeight="1">
      <c r="A225" s="33"/>
      <c r="B225" s="144"/>
      <c r="C225" s="145" t="s">
        <v>837</v>
      </c>
      <c r="D225" s="145" t="s">
        <v>124</v>
      </c>
      <c r="E225" s="146" t="s">
        <v>838</v>
      </c>
      <c r="F225" s="147" t="s">
        <v>839</v>
      </c>
      <c r="G225" s="148" t="s">
        <v>145</v>
      </c>
      <c r="H225" s="149">
        <v>15</v>
      </c>
      <c r="I225" s="150"/>
      <c r="J225" s="151">
        <f t="shared" si="30"/>
        <v>0</v>
      </c>
      <c r="K225" s="147" t="s">
        <v>195</v>
      </c>
      <c r="L225" s="34"/>
      <c r="M225" s="152" t="s">
        <v>1</v>
      </c>
      <c r="N225" s="153" t="s">
        <v>39</v>
      </c>
      <c r="O225" s="59"/>
      <c r="P225" s="154">
        <f t="shared" si="31"/>
        <v>0</v>
      </c>
      <c r="Q225" s="154">
        <v>3.8959999999999998E-4</v>
      </c>
      <c r="R225" s="154">
        <f t="shared" si="32"/>
        <v>5.8439999999999994E-3</v>
      </c>
      <c r="S225" s="154">
        <v>3.4199999999999999E-3</v>
      </c>
      <c r="T225" s="155">
        <f t="shared" si="33"/>
        <v>5.1299999999999998E-2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6" t="s">
        <v>128</v>
      </c>
      <c r="AT225" s="156" t="s">
        <v>124</v>
      </c>
      <c r="AU225" s="156" t="s">
        <v>84</v>
      </c>
      <c r="AY225" s="18" t="s">
        <v>121</v>
      </c>
      <c r="BE225" s="157">
        <f t="shared" si="34"/>
        <v>0</v>
      </c>
      <c r="BF225" s="157">
        <f t="shared" si="35"/>
        <v>0</v>
      </c>
      <c r="BG225" s="157">
        <f t="shared" si="36"/>
        <v>0</v>
      </c>
      <c r="BH225" s="157">
        <f t="shared" si="37"/>
        <v>0</v>
      </c>
      <c r="BI225" s="157">
        <f t="shared" si="38"/>
        <v>0</v>
      </c>
      <c r="BJ225" s="18" t="s">
        <v>82</v>
      </c>
      <c r="BK225" s="157">
        <f t="shared" si="39"/>
        <v>0</v>
      </c>
      <c r="BL225" s="18" t="s">
        <v>128</v>
      </c>
      <c r="BM225" s="156" t="s">
        <v>840</v>
      </c>
    </row>
    <row r="226" spans="1:65" s="2" customFormat="1" ht="37.9" customHeight="1">
      <c r="A226" s="33"/>
      <c r="B226" s="144"/>
      <c r="C226" s="145" t="s">
        <v>841</v>
      </c>
      <c r="D226" s="145" t="s">
        <v>124</v>
      </c>
      <c r="E226" s="146" t="s">
        <v>842</v>
      </c>
      <c r="F226" s="147" t="s">
        <v>843</v>
      </c>
      <c r="G226" s="148" t="s">
        <v>127</v>
      </c>
      <c r="H226" s="149">
        <v>1</v>
      </c>
      <c r="I226" s="150"/>
      <c r="J226" s="151">
        <f t="shared" si="30"/>
        <v>0</v>
      </c>
      <c r="K226" s="147" t="s">
        <v>195</v>
      </c>
      <c r="L226" s="34"/>
      <c r="M226" s="152" t="s">
        <v>1</v>
      </c>
      <c r="N226" s="153" t="s">
        <v>39</v>
      </c>
      <c r="O226" s="59"/>
      <c r="P226" s="154">
        <f t="shared" si="31"/>
        <v>0</v>
      </c>
      <c r="Q226" s="154">
        <v>1.1416E-3</v>
      </c>
      <c r="R226" s="154">
        <f t="shared" si="32"/>
        <v>1.1416E-3</v>
      </c>
      <c r="S226" s="154">
        <v>0</v>
      </c>
      <c r="T226" s="155">
        <f t="shared" si="3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6" t="s">
        <v>128</v>
      </c>
      <c r="AT226" s="156" t="s">
        <v>124</v>
      </c>
      <c r="AU226" s="156" t="s">
        <v>84</v>
      </c>
      <c r="AY226" s="18" t="s">
        <v>121</v>
      </c>
      <c r="BE226" s="157">
        <f t="shared" si="34"/>
        <v>0</v>
      </c>
      <c r="BF226" s="157">
        <f t="shared" si="35"/>
        <v>0</v>
      </c>
      <c r="BG226" s="157">
        <f t="shared" si="36"/>
        <v>0</v>
      </c>
      <c r="BH226" s="157">
        <f t="shared" si="37"/>
        <v>0</v>
      </c>
      <c r="BI226" s="157">
        <f t="shared" si="38"/>
        <v>0</v>
      </c>
      <c r="BJ226" s="18" t="s">
        <v>82</v>
      </c>
      <c r="BK226" s="157">
        <f t="shared" si="39"/>
        <v>0</v>
      </c>
      <c r="BL226" s="18" t="s">
        <v>128</v>
      </c>
      <c r="BM226" s="156" t="s">
        <v>844</v>
      </c>
    </row>
    <row r="227" spans="1:65" s="2" customFormat="1" ht="37.9" customHeight="1">
      <c r="A227" s="33"/>
      <c r="B227" s="144"/>
      <c r="C227" s="145" t="s">
        <v>845</v>
      </c>
      <c r="D227" s="145" t="s">
        <v>124</v>
      </c>
      <c r="E227" s="146" t="s">
        <v>846</v>
      </c>
      <c r="F227" s="147" t="s">
        <v>847</v>
      </c>
      <c r="G227" s="148" t="s">
        <v>132</v>
      </c>
      <c r="H227" s="149">
        <v>2</v>
      </c>
      <c r="I227" s="150"/>
      <c r="J227" s="151">
        <f t="shared" si="30"/>
        <v>0</v>
      </c>
      <c r="K227" s="147" t="s">
        <v>195</v>
      </c>
      <c r="L227" s="34"/>
      <c r="M227" s="152" t="s">
        <v>1</v>
      </c>
      <c r="N227" s="153" t="s">
        <v>39</v>
      </c>
      <c r="O227" s="59"/>
      <c r="P227" s="154">
        <f t="shared" si="31"/>
        <v>0</v>
      </c>
      <c r="Q227" s="154">
        <v>6.7871025000000003E-3</v>
      </c>
      <c r="R227" s="154">
        <f t="shared" si="32"/>
        <v>1.3574205000000001E-2</v>
      </c>
      <c r="S227" s="154">
        <v>0</v>
      </c>
      <c r="T227" s="155">
        <f t="shared" si="3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6" t="s">
        <v>128</v>
      </c>
      <c r="AT227" s="156" t="s">
        <v>124</v>
      </c>
      <c r="AU227" s="156" t="s">
        <v>84</v>
      </c>
      <c r="AY227" s="18" t="s">
        <v>121</v>
      </c>
      <c r="BE227" s="157">
        <f t="shared" si="34"/>
        <v>0</v>
      </c>
      <c r="BF227" s="157">
        <f t="shared" si="35"/>
        <v>0</v>
      </c>
      <c r="BG227" s="157">
        <f t="shared" si="36"/>
        <v>0</v>
      </c>
      <c r="BH227" s="157">
        <f t="shared" si="37"/>
        <v>0</v>
      </c>
      <c r="BI227" s="157">
        <f t="shared" si="38"/>
        <v>0</v>
      </c>
      <c r="BJ227" s="18" t="s">
        <v>82</v>
      </c>
      <c r="BK227" s="157">
        <f t="shared" si="39"/>
        <v>0</v>
      </c>
      <c r="BL227" s="18" t="s">
        <v>128</v>
      </c>
      <c r="BM227" s="156" t="s">
        <v>848</v>
      </c>
    </row>
    <row r="228" spans="1:65" s="2" customFormat="1" ht="24.2" customHeight="1">
      <c r="A228" s="33"/>
      <c r="B228" s="144"/>
      <c r="C228" s="145" t="s">
        <v>849</v>
      </c>
      <c r="D228" s="145" t="s">
        <v>124</v>
      </c>
      <c r="E228" s="146" t="s">
        <v>850</v>
      </c>
      <c r="F228" s="147" t="s">
        <v>851</v>
      </c>
      <c r="G228" s="148" t="s">
        <v>127</v>
      </c>
      <c r="H228" s="149">
        <v>1</v>
      </c>
      <c r="I228" s="150"/>
      <c r="J228" s="151">
        <f t="shared" si="30"/>
        <v>0</v>
      </c>
      <c r="K228" s="147" t="s">
        <v>195</v>
      </c>
      <c r="L228" s="34"/>
      <c r="M228" s="152" t="s">
        <v>1</v>
      </c>
      <c r="N228" s="153" t="s">
        <v>39</v>
      </c>
      <c r="O228" s="59"/>
      <c r="P228" s="154">
        <f t="shared" si="31"/>
        <v>0</v>
      </c>
      <c r="Q228" s="154">
        <v>0</v>
      </c>
      <c r="R228" s="154">
        <f t="shared" si="32"/>
        <v>0</v>
      </c>
      <c r="S228" s="154">
        <v>0</v>
      </c>
      <c r="T228" s="155">
        <f t="shared" si="3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56" t="s">
        <v>128</v>
      </c>
      <c r="AT228" s="156" t="s">
        <v>124</v>
      </c>
      <c r="AU228" s="156" t="s">
        <v>84</v>
      </c>
      <c r="AY228" s="18" t="s">
        <v>121</v>
      </c>
      <c r="BE228" s="157">
        <f t="shared" si="34"/>
        <v>0</v>
      </c>
      <c r="BF228" s="157">
        <f t="shared" si="35"/>
        <v>0</v>
      </c>
      <c r="BG228" s="157">
        <f t="shared" si="36"/>
        <v>0</v>
      </c>
      <c r="BH228" s="157">
        <f t="shared" si="37"/>
        <v>0</v>
      </c>
      <c r="BI228" s="157">
        <f t="shared" si="38"/>
        <v>0</v>
      </c>
      <c r="BJ228" s="18" t="s">
        <v>82</v>
      </c>
      <c r="BK228" s="157">
        <f t="shared" si="39"/>
        <v>0</v>
      </c>
      <c r="BL228" s="18" t="s">
        <v>128</v>
      </c>
      <c r="BM228" s="156" t="s">
        <v>852</v>
      </c>
    </row>
    <row r="229" spans="1:65" s="2" customFormat="1" ht="24.2" customHeight="1">
      <c r="A229" s="33"/>
      <c r="B229" s="144"/>
      <c r="C229" s="145" t="s">
        <v>853</v>
      </c>
      <c r="D229" s="145" t="s">
        <v>124</v>
      </c>
      <c r="E229" s="146" t="s">
        <v>854</v>
      </c>
      <c r="F229" s="147" t="s">
        <v>855</v>
      </c>
      <c r="G229" s="148" t="s">
        <v>145</v>
      </c>
      <c r="H229" s="149">
        <v>30</v>
      </c>
      <c r="I229" s="150"/>
      <c r="J229" s="151">
        <f t="shared" si="30"/>
        <v>0</v>
      </c>
      <c r="K229" s="147" t="s">
        <v>195</v>
      </c>
      <c r="L229" s="34"/>
      <c r="M229" s="152" t="s">
        <v>1</v>
      </c>
      <c r="N229" s="153" t="s">
        <v>39</v>
      </c>
      <c r="O229" s="59"/>
      <c r="P229" s="154">
        <f t="shared" si="31"/>
        <v>0</v>
      </c>
      <c r="Q229" s="154">
        <v>0</v>
      </c>
      <c r="R229" s="154">
        <f t="shared" si="32"/>
        <v>0</v>
      </c>
      <c r="S229" s="154">
        <v>0</v>
      </c>
      <c r="T229" s="155">
        <f t="shared" si="3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6" t="s">
        <v>128</v>
      </c>
      <c r="AT229" s="156" t="s">
        <v>124</v>
      </c>
      <c r="AU229" s="156" t="s">
        <v>84</v>
      </c>
      <c r="AY229" s="18" t="s">
        <v>121</v>
      </c>
      <c r="BE229" s="157">
        <f t="shared" si="34"/>
        <v>0</v>
      </c>
      <c r="BF229" s="157">
        <f t="shared" si="35"/>
        <v>0</v>
      </c>
      <c r="BG229" s="157">
        <f t="shared" si="36"/>
        <v>0</v>
      </c>
      <c r="BH229" s="157">
        <f t="shared" si="37"/>
        <v>0</v>
      </c>
      <c r="BI229" s="157">
        <f t="shared" si="38"/>
        <v>0</v>
      </c>
      <c r="BJ229" s="18" t="s">
        <v>82</v>
      </c>
      <c r="BK229" s="157">
        <f t="shared" si="39"/>
        <v>0</v>
      </c>
      <c r="BL229" s="18" t="s">
        <v>128</v>
      </c>
      <c r="BM229" s="156" t="s">
        <v>856</v>
      </c>
    </row>
    <row r="230" spans="1:65" s="2" customFormat="1" ht="24.2" customHeight="1">
      <c r="A230" s="33"/>
      <c r="B230" s="144"/>
      <c r="C230" s="145" t="s">
        <v>857</v>
      </c>
      <c r="D230" s="145" t="s">
        <v>124</v>
      </c>
      <c r="E230" s="146" t="s">
        <v>858</v>
      </c>
      <c r="F230" s="147" t="s">
        <v>859</v>
      </c>
      <c r="G230" s="148" t="s">
        <v>127</v>
      </c>
      <c r="H230" s="149">
        <v>30</v>
      </c>
      <c r="I230" s="150"/>
      <c r="J230" s="151">
        <f t="shared" si="30"/>
        <v>0</v>
      </c>
      <c r="K230" s="147" t="s">
        <v>195</v>
      </c>
      <c r="L230" s="34"/>
      <c r="M230" s="152" t="s">
        <v>1</v>
      </c>
      <c r="N230" s="153" t="s">
        <v>39</v>
      </c>
      <c r="O230" s="59"/>
      <c r="P230" s="154">
        <f t="shared" si="31"/>
        <v>0</v>
      </c>
      <c r="Q230" s="154">
        <v>0</v>
      </c>
      <c r="R230" s="154">
        <f t="shared" si="32"/>
        <v>0</v>
      </c>
      <c r="S230" s="154">
        <v>0</v>
      </c>
      <c r="T230" s="155">
        <f t="shared" si="3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6" t="s">
        <v>128</v>
      </c>
      <c r="AT230" s="156" t="s">
        <v>124</v>
      </c>
      <c r="AU230" s="156" t="s">
        <v>84</v>
      </c>
      <c r="AY230" s="18" t="s">
        <v>121</v>
      </c>
      <c r="BE230" s="157">
        <f t="shared" si="34"/>
        <v>0</v>
      </c>
      <c r="BF230" s="157">
        <f t="shared" si="35"/>
        <v>0</v>
      </c>
      <c r="BG230" s="157">
        <f t="shared" si="36"/>
        <v>0</v>
      </c>
      <c r="BH230" s="157">
        <f t="shared" si="37"/>
        <v>0</v>
      </c>
      <c r="BI230" s="157">
        <f t="shared" si="38"/>
        <v>0</v>
      </c>
      <c r="BJ230" s="18" t="s">
        <v>82</v>
      </c>
      <c r="BK230" s="157">
        <f t="shared" si="39"/>
        <v>0</v>
      </c>
      <c r="BL230" s="18" t="s">
        <v>128</v>
      </c>
      <c r="BM230" s="156" t="s">
        <v>860</v>
      </c>
    </row>
    <row r="231" spans="1:65" s="2" customFormat="1" ht="24.2" customHeight="1">
      <c r="A231" s="33"/>
      <c r="B231" s="144"/>
      <c r="C231" s="145" t="s">
        <v>861</v>
      </c>
      <c r="D231" s="145" t="s">
        <v>124</v>
      </c>
      <c r="E231" s="146" t="s">
        <v>862</v>
      </c>
      <c r="F231" s="147" t="s">
        <v>863</v>
      </c>
      <c r="G231" s="148" t="s">
        <v>127</v>
      </c>
      <c r="H231" s="149">
        <v>1</v>
      </c>
      <c r="I231" s="150"/>
      <c r="J231" s="151">
        <f t="shared" si="30"/>
        <v>0</v>
      </c>
      <c r="K231" s="147" t="s">
        <v>195</v>
      </c>
      <c r="L231" s="34"/>
      <c r="M231" s="152" t="s">
        <v>1</v>
      </c>
      <c r="N231" s="153" t="s">
        <v>39</v>
      </c>
      <c r="O231" s="59"/>
      <c r="P231" s="154">
        <f t="shared" si="31"/>
        <v>0</v>
      </c>
      <c r="Q231" s="154">
        <v>2.5000000000000001E-4</v>
      </c>
      <c r="R231" s="154">
        <f t="shared" si="32"/>
        <v>2.5000000000000001E-4</v>
      </c>
      <c r="S231" s="154">
        <v>0</v>
      </c>
      <c r="T231" s="155">
        <f t="shared" si="3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6" t="s">
        <v>128</v>
      </c>
      <c r="AT231" s="156" t="s">
        <v>124</v>
      </c>
      <c r="AU231" s="156" t="s">
        <v>84</v>
      </c>
      <c r="AY231" s="18" t="s">
        <v>121</v>
      </c>
      <c r="BE231" s="157">
        <f t="shared" si="34"/>
        <v>0</v>
      </c>
      <c r="BF231" s="157">
        <f t="shared" si="35"/>
        <v>0</v>
      </c>
      <c r="BG231" s="157">
        <f t="shared" si="36"/>
        <v>0</v>
      </c>
      <c r="BH231" s="157">
        <f t="shared" si="37"/>
        <v>0</v>
      </c>
      <c r="BI231" s="157">
        <f t="shared" si="38"/>
        <v>0</v>
      </c>
      <c r="BJ231" s="18" t="s">
        <v>82</v>
      </c>
      <c r="BK231" s="157">
        <f t="shared" si="39"/>
        <v>0</v>
      </c>
      <c r="BL231" s="18" t="s">
        <v>128</v>
      </c>
      <c r="BM231" s="156" t="s">
        <v>864</v>
      </c>
    </row>
    <row r="232" spans="1:65" s="2" customFormat="1" ht="24.2" customHeight="1">
      <c r="A232" s="33"/>
      <c r="B232" s="144"/>
      <c r="C232" s="145" t="s">
        <v>865</v>
      </c>
      <c r="D232" s="145" t="s">
        <v>124</v>
      </c>
      <c r="E232" s="146" t="s">
        <v>866</v>
      </c>
      <c r="F232" s="147" t="s">
        <v>867</v>
      </c>
      <c r="G232" s="148" t="s">
        <v>127</v>
      </c>
      <c r="H232" s="149">
        <v>4</v>
      </c>
      <c r="I232" s="150"/>
      <c r="J232" s="151">
        <f t="shared" si="30"/>
        <v>0</v>
      </c>
      <c r="K232" s="147" t="s">
        <v>195</v>
      </c>
      <c r="L232" s="34"/>
      <c r="M232" s="152" t="s">
        <v>1</v>
      </c>
      <c r="N232" s="153" t="s">
        <v>39</v>
      </c>
      <c r="O232" s="59"/>
      <c r="P232" s="154">
        <f t="shared" si="31"/>
        <v>0</v>
      </c>
      <c r="Q232" s="154">
        <v>1.8000000000000001E-4</v>
      </c>
      <c r="R232" s="154">
        <f t="shared" si="32"/>
        <v>7.2000000000000005E-4</v>
      </c>
      <c r="S232" s="154">
        <v>0</v>
      </c>
      <c r="T232" s="155">
        <f t="shared" si="3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6" t="s">
        <v>128</v>
      </c>
      <c r="AT232" s="156" t="s">
        <v>124</v>
      </c>
      <c r="AU232" s="156" t="s">
        <v>84</v>
      </c>
      <c r="AY232" s="18" t="s">
        <v>121</v>
      </c>
      <c r="BE232" s="157">
        <f t="shared" si="34"/>
        <v>0</v>
      </c>
      <c r="BF232" s="157">
        <f t="shared" si="35"/>
        <v>0</v>
      </c>
      <c r="BG232" s="157">
        <f t="shared" si="36"/>
        <v>0</v>
      </c>
      <c r="BH232" s="157">
        <f t="shared" si="37"/>
        <v>0</v>
      </c>
      <c r="BI232" s="157">
        <f t="shared" si="38"/>
        <v>0</v>
      </c>
      <c r="BJ232" s="18" t="s">
        <v>82</v>
      </c>
      <c r="BK232" s="157">
        <f t="shared" si="39"/>
        <v>0</v>
      </c>
      <c r="BL232" s="18" t="s">
        <v>128</v>
      </c>
      <c r="BM232" s="156" t="s">
        <v>868</v>
      </c>
    </row>
    <row r="233" spans="1:65" s="2" customFormat="1" ht="33" customHeight="1">
      <c r="A233" s="33"/>
      <c r="B233" s="144"/>
      <c r="C233" s="145" t="s">
        <v>869</v>
      </c>
      <c r="D233" s="145" t="s">
        <v>124</v>
      </c>
      <c r="E233" s="146" t="s">
        <v>870</v>
      </c>
      <c r="F233" s="147" t="s">
        <v>871</v>
      </c>
      <c r="G233" s="148" t="s">
        <v>127</v>
      </c>
      <c r="H233" s="149">
        <v>2</v>
      </c>
      <c r="I233" s="150"/>
      <c r="J233" s="151">
        <f t="shared" si="30"/>
        <v>0</v>
      </c>
      <c r="K233" s="147" t="s">
        <v>195</v>
      </c>
      <c r="L233" s="34"/>
      <c r="M233" s="152" t="s">
        <v>1</v>
      </c>
      <c r="N233" s="153" t="s">
        <v>39</v>
      </c>
      <c r="O233" s="59"/>
      <c r="P233" s="154">
        <f t="shared" si="31"/>
        <v>0</v>
      </c>
      <c r="Q233" s="154">
        <v>9.3000000000000005E-4</v>
      </c>
      <c r="R233" s="154">
        <f t="shared" si="32"/>
        <v>1.8600000000000001E-3</v>
      </c>
      <c r="S233" s="154">
        <v>0</v>
      </c>
      <c r="T233" s="155">
        <f t="shared" si="3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6" t="s">
        <v>128</v>
      </c>
      <c r="AT233" s="156" t="s">
        <v>124</v>
      </c>
      <c r="AU233" s="156" t="s">
        <v>84</v>
      </c>
      <c r="AY233" s="18" t="s">
        <v>121</v>
      </c>
      <c r="BE233" s="157">
        <f t="shared" si="34"/>
        <v>0</v>
      </c>
      <c r="BF233" s="157">
        <f t="shared" si="35"/>
        <v>0</v>
      </c>
      <c r="BG233" s="157">
        <f t="shared" si="36"/>
        <v>0</v>
      </c>
      <c r="BH233" s="157">
        <f t="shared" si="37"/>
        <v>0</v>
      </c>
      <c r="BI233" s="157">
        <f t="shared" si="38"/>
        <v>0</v>
      </c>
      <c r="BJ233" s="18" t="s">
        <v>82</v>
      </c>
      <c r="BK233" s="157">
        <f t="shared" si="39"/>
        <v>0</v>
      </c>
      <c r="BL233" s="18" t="s">
        <v>128</v>
      </c>
      <c r="BM233" s="156" t="s">
        <v>872</v>
      </c>
    </row>
    <row r="234" spans="1:65" s="2" customFormat="1" ht="44.25" customHeight="1">
      <c r="A234" s="33"/>
      <c r="B234" s="144"/>
      <c r="C234" s="145" t="s">
        <v>873</v>
      </c>
      <c r="D234" s="145" t="s">
        <v>124</v>
      </c>
      <c r="E234" s="146" t="s">
        <v>874</v>
      </c>
      <c r="F234" s="147" t="s">
        <v>875</v>
      </c>
      <c r="G234" s="148" t="s">
        <v>150</v>
      </c>
      <c r="H234" s="149">
        <v>4.5999999999999999E-2</v>
      </c>
      <c r="I234" s="150"/>
      <c r="J234" s="151">
        <f t="shared" si="30"/>
        <v>0</v>
      </c>
      <c r="K234" s="147" t="s">
        <v>195</v>
      </c>
      <c r="L234" s="34"/>
      <c r="M234" s="152" t="s">
        <v>1</v>
      </c>
      <c r="N234" s="153" t="s">
        <v>39</v>
      </c>
      <c r="O234" s="59"/>
      <c r="P234" s="154">
        <f t="shared" si="31"/>
        <v>0</v>
      </c>
      <c r="Q234" s="154">
        <v>0</v>
      </c>
      <c r="R234" s="154">
        <f t="shared" si="32"/>
        <v>0</v>
      </c>
      <c r="S234" s="154">
        <v>0</v>
      </c>
      <c r="T234" s="155">
        <f t="shared" si="3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56" t="s">
        <v>128</v>
      </c>
      <c r="AT234" s="156" t="s">
        <v>124</v>
      </c>
      <c r="AU234" s="156" t="s">
        <v>84</v>
      </c>
      <c r="AY234" s="18" t="s">
        <v>121</v>
      </c>
      <c r="BE234" s="157">
        <f t="shared" si="34"/>
        <v>0</v>
      </c>
      <c r="BF234" s="157">
        <f t="shared" si="35"/>
        <v>0</v>
      </c>
      <c r="BG234" s="157">
        <f t="shared" si="36"/>
        <v>0</v>
      </c>
      <c r="BH234" s="157">
        <f t="shared" si="37"/>
        <v>0</v>
      </c>
      <c r="BI234" s="157">
        <f t="shared" si="38"/>
        <v>0</v>
      </c>
      <c r="BJ234" s="18" t="s">
        <v>82</v>
      </c>
      <c r="BK234" s="157">
        <f t="shared" si="39"/>
        <v>0</v>
      </c>
      <c r="BL234" s="18" t="s">
        <v>128</v>
      </c>
      <c r="BM234" s="156" t="s">
        <v>876</v>
      </c>
    </row>
    <row r="235" spans="1:65" s="12" customFormat="1" ht="22.9" customHeight="1">
      <c r="B235" s="131"/>
      <c r="D235" s="132" t="s">
        <v>73</v>
      </c>
      <c r="E235" s="142" t="s">
        <v>877</v>
      </c>
      <c r="F235" s="142" t="s">
        <v>878</v>
      </c>
      <c r="I235" s="134"/>
      <c r="J235" s="143">
        <f>BK235</f>
        <v>0</v>
      </c>
      <c r="L235" s="131"/>
      <c r="M235" s="136"/>
      <c r="N235" s="137"/>
      <c r="O235" s="137"/>
      <c r="P235" s="138">
        <f>SUM(P236:P258)</f>
        <v>0</v>
      </c>
      <c r="Q235" s="137"/>
      <c r="R235" s="138">
        <f>SUM(R236:R258)</f>
        <v>0.74335034910000009</v>
      </c>
      <c r="S235" s="137"/>
      <c r="T235" s="139">
        <f>SUM(T236:T258)</f>
        <v>0.21464</v>
      </c>
      <c r="AR235" s="132" t="s">
        <v>84</v>
      </c>
      <c r="AT235" s="140" t="s">
        <v>73</v>
      </c>
      <c r="AU235" s="140" t="s">
        <v>82</v>
      </c>
      <c r="AY235" s="132" t="s">
        <v>121</v>
      </c>
      <c r="BK235" s="141">
        <f>SUM(BK236:BK258)</f>
        <v>0</v>
      </c>
    </row>
    <row r="236" spans="1:65" s="2" customFormat="1" ht="16.5" customHeight="1">
      <c r="A236" s="33"/>
      <c r="B236" s="144"/>
      <c r="C236" s="145" t="s">
        <v>879</v>
      </c>
      <c r="D236" s="145" t="s">
        <v>124</v>
      </c>
      <c r="E236" s="146" t="s">
        <v>880</v>
      </c>
      <c r="F236" s="147" t="s">
        <v>881</v>
      </c>
      <c r="G236" s="148" t="s">
        <v>132</v>
      </c>
      <c r="H236" s="149">
        <v>4</v>
      </c>
      <c r="I236" s="150"/>
      <c r="J236" s="151">
        <f t="shared" ref="J236:J258" si="40">ROUND(I236*H236,2)</f>
        <v>0</v>
      </c>
      <c r="K236" s="147" t="s">
        <v>195</v>
      </c>
      <c r="L236" s="34"/>
      <c r="M236" s="152" t="s">
        <v>1</v>
      </c>
      <c r="N236" s="153" t="s">
        <v>39</v>
      </c>
      <c r="O236" s="59"/>
      <c r="P236" s="154">
        <f t="shared" ref="P236:P258" si="41">O236*H236</f>
        <v>0</v>
      </c>
      <c r="Q236" s="154">
        <v>0</v>
      </c>
      <c r="R236" s="154">
        <f t="shared" ref="R236:R258" si="42">Q236*H236</f>
        <v>0</v>
      </c>
      <c r="S236" s="154">
        <v>3.4200000000000001E-2</v>
      </c>
      <c r="T236" s="155">
        <f t="shared" ref="T236:T258" si="43">S236*H236</f>
        <v>0.1368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6" t="s">
        <v>128</v>
      </c>
      <c r="AT236" s="156" t="s">
        <v>124</v>
      </c>
      <c r="AU236" s="156" t="s">
        <v>84</v>
      </c>
      <c r="AY236" s="18" t="s">
        <v>121</v>
      </c>
      <c r="BE236" s="157">
        <f t="shared" ref="BE236:BE258" si="44">IF(N236="základní",J236,0)</f>
        <v>0</v>
      </c>
      <c r="BF236" s="157">
        <f t="shared" ref="BF236:BF258" si="45">IF(N236="snížená",J236,0)</f>
        <v>0</v>
      </c>
      <c r="BG236" s="157">
        <f t="shared" ref="BG236:BG258" si="46">IF(N236="zákl. přenesená",J236,0)</f>
        <v>0</v>
      </c>
      <c r="BH236" s="157">
        <f t="shared" ref="BH236:BH258" si="47">IF(N236="sníž. přenesená",J236,0)</f>
        <v>0</v>
      </c>
      <c r="BI236" s="157">
        <f t="shared" ref="BI236:BI258" si="48">IF(N236="nulová",J236,0)</f>
        <v>0</v>
      </c>
      <c r="BJ236" s="18" t="s">
        <v>82</v>
      </c>
      <c r="BK236" s="157">
        <f t="shared" ref="BK236:BK258" si="49">ROUND(I236*H236,2)</f>
        <v>0</v>
      </c>
      <c r="BL236" s="18" t="s">
        <v>128</v>
      </c>
      <c r="BM236" s="156" t="s">
        <v>882</v>
      </c>
    </row>
    <row r="237" spans="1:65" s="2" customFormat="1" ht="33" customHeight="1">
      <c r="A237" s="33"/>
      <c r="B237" s="144"/>
      <c r="C237" s="145" t="s">
        <v>883</v>
      </c>
      <c r="D237" s="145" t="s">
        <v>124</v>
      </c>
      <c r="E237" s="146" t="s">
        <v>884</v>
      </c>
      <c r="F237" s="147" t="s">
        <v>885</v>
      </c>
      <c r="G237" s="148" t="s">
        <v>132</v>
      </c>
      <c r="H237" s="149">
        <v>8</v>
      </c>
      <c r="I237" s="150"/>
      <c r="J237" s="151">
        <f t="shared" si="40"/>
        <v>0</v>
      </c>
      <c r="K237" s="147" t="s">
        <v>195</v>
      </c>
      <c r="L237" s="34"/>
      <c r="M237" s="152" t="s">
        <v>1</v>
      </c>
      <c r="N237" s="153" t="s">
        <v>39</v>
      </c>
      <c r="O237" s="59"/>
      <c r="P237" s="154">
        <f t="shared" si="41"/>
        <v>0</v>
      </c>
      <c r="Q237" s="154">
        <v>1.6968836300000002E-2</v>
      </c>
      <c r="R237" s="154">
        <f t="shared" si="42"/>
        <v>0.13575069040000001</v>
      </c>
      <c r="S237" s="154">
        <v>0</v>
      </c>
      <c r="T237" s="155">
        <f t="shared" si="4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6" t="s">
        <v>128</v>
      </c>
      <c r="AT237" s="156" t="s">
        <v>124</v>
      </c>
      <c r="AU237" s="156" t="s">
        <v>84</v>
      </c>
      <c r="AY237" s="18" t="s">
        <v>121</v>
      </c>
      <c r="BE237" s="157">
        <f t="shared" si="44"/>
        <v>0</v>
      </c>
      <c r="BF237" s="157">
        <f t="shared" si="45"/>
        <v>0</v>
      </c>
      <c r="BG237" s="157">
        <f t="shared" si="46"/>
        <v>0</v>
      </c>
      <c r="BH237" s="157">
        <f t="shared" si="47"/>
        <v>0</v>
      </c>
      <c r="BI237" s="157">
        <f t="shared" si="48"/>
        <v>0</v>
      </c>
      <c r="BJ237" s="18" t="s">
        <v>82</v>
      </c>
      <c r="BK237" s="157">
        <f t="shared" si="49"/>
        <v>0</v>
      </c>
      <c r="BL237" s="18" t="s">
        <v>128</v>
      </c>
      <c r="BM237" s="156" t="s">
        <v>886</v>
      </c>
    </row>
    <row r="238" spans="1:65" s="2" customFormat="1" ht="24.2" customHeight="1">
      <c r="A238" s="33"/>
      <c r="B238" s="144"/>
      <c r="C238" s="145" t="s">
        <v>887</v>
      </c>
      <c r="D238" s="145" t="s">
        <v>124</v>
      </c>
      <c r="E238" s="146" t="s">
        <v>888</v>
      </c>
      <c r="F238" s="147" t="s">
        <v>889</v>
      </c>
      <c r="G238" s="148" t="s">
        <v>132</v>
      </c>
      <c r="H238" s="149">
        <v>1</v>
      </c>
      <c r="I238" s="150"/>
      <c r="J238" s="151">
        <f t="shared" si="40"/>
        <v>0</v>
      </c>
      <c r="K238" s="147" t="s">
        <v>195</v>
      </c>
      <c r="L238" s="34"/>
      <c r="M238" s="152" t="s">
        <v>1</v>
      </c>
      <c r="N238" s="153" t="s">
        <v>39</v>
      </c>
      <c r="O238" s="59"/>
      <c r="P238" s="154">
        <f t="shared" si="41"/>
        <v>0</v>
      </c>
      <c r="Q238" s="154">
        <v>3.9907463300000001E-2</v>
      </c>
      <c r="R238" s="154">
        <f t="shared" si="42"/>
        <v>3.9907463300000001E-2</v>
      </c>
      <c r="S238" s="154">
        <v>0</v>
      </c>
      <c r="T238" s="155">
        <f t="shared" si="4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6" t="s">
        <v>128</v>
      </c>
      <c r="AT238" s="156" t="s">
        <v>124</v>
      </c>
      <c r="AU238" s="156" t="s">
        <v>84</v>
      </c>
      <c r="AY238" s="18" t="s">
        <v>121</v>
      </c>
      <c r="BE238" s="157">
        <f t="shared" si="44"/>
        <v>0</v>
      </c>
      <c r="BF238" s="157">
        <f t="shared" si="45"/>
        <v>0</v>
      </c>
      <c r="BG238" s="157">
        <f t="shared" si="46"/>
        <v>0</v>
      </c>
      <c r="BH238" s="157">
        <f t="shared" si="47"/>
        <v>0</v>
      </c>
      <c r="BI238" s="157">
        <f t="shared" si="48"/>
        <v>0</v>
      </c>
      <c r="BJ238" s="18" t="s">
        <v>82</v>
      </c>
      <c r="BK238" s="157">
        <f t="shared" si="49"/>
        <v>0</v>
      </c>
      <c r="BL238" s="18" t="s">
        <v>128</v>
      </c>
      <c r="BM238" s="156" t="s">
        <v>890</v>
      </c>
    </row>
    <row r="239" spans="1:65" s="2" customFormat="1" ht="24.2" customHeight="1">
      <c r="A239" s="33"/>
      <c r="B239" s="144"/>
      <c r="C239" s="145" t="s">
        <v>891</v>
      </c>
      <c r="D239" s="145" t="s">
        <v>124</v>
      </c>
      <c r="E239" s="146" t="s">
        <v>892</v>
      </c>
      <c r="F239" s="147" t="s">
        <v>893</v>
      </c>
      <c r="G239" s="148" t="s">
        <v>132</v>
      </c>
      <c r="H239" s="149">
        <v>1</v>
      </c>
      <c r="I239" s="150"/>
      <c r="J239" s="151">
        <f t="shared" si="40"/>
        <v>0</v>
      </c>
      <c r="K239" s="147" t="s">
        <v>195</v>
      </c>
      <c r="L239" s="34"/>
      <c r="M239" s="152" t="s">
        <v>1</v>
      </c>
      <c r="N239" s="153" t="s">
        <v>39</v>
      </c>
      <c r="O239" s="59"/>
      <c r="P239" s="154">
        <f t="shared" si="41"/>
        <v>0</v>
      </c>
      <c r="Q239" s="154">
        <v>1.5793132E-3</v>
      </c>
      <c r="R239" s="154">
        <f t="shared" si="42"/>
        <v>1.5793132E-3</v>
      </c>
      <c r="S239" s="154">
        <v>0</v>
      </c>
      <c r="T239" s="155">
        <f t="shared" si="4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6" t="s">
        <v>128</v>
      </c>
      <c r="AT239" s="156" t="s">
        <v>124</v>
      </c>
      <c r="AU239" s="156" t="s">
        <v>84</v>
      </c>
      <c r="AY239" s="18" t="s">
        <v>121</v>
      </c>
      <c r="BE239" s="157">
        <f t="shared" si="44"/>
        <v>0</v>
      </c>
      <c r="BF239" s="157">
        <f t="shared" si="45"/>
        <v>0</v>
      </c>
      <c r="BG239" s="157">
        <f t="shared" si="46"/>
        <v>0</v>
      </c>
      <c r="BH239" s="157">
        <f t="shared" si="47"/>
        <v>0</v>
      </c>
      <c r="BI239" s="157">
        <f t="shared" si="48"/>
        <v>0</v>
      </c>
      <c r="BJ239" s="18" t="s">
        <v>82</v>
      </c>
      <c r="BK239" s="157">
        <f t="shared" si="49"/>
        <v>0</v>
      </c>
      <c r="BL239" s="18" t="s">
        <v>128</v>
      </c>
      <c r="BM239" s="156" t="s">
        <v>894</v>
      </c>
    </row>
    <row r="240" spans="1:65" s="2" customFormat="1" ht="24.2" customHeight="1">
      <c r="A240" s="33"/>
      <c r="B240" s="144"/>
      <c r="C240" s="145" t="s">
        <v>895</v>
      </c>
      <c r="D240" s="145" t="s">
        <v>124</v>
      </c>
      <c r="E240" s="146" t="s">
        <v>896</v>
      </c>
      <c r="F240" s="147" t="s">
        <v>897</v>
      </c>
      <c r="G240" s="148" t="s">
        <v>132</v>
      </c>
      <c r="H240" s="149">
        <v>1</v>
      </c>
      <c r="I240" s="150"/>
      <c r="J240" s="151">
        <f t="shared" si="40"/>
        <v>0</v>
      </c>
      <c r="K240" s="147" t="s">
        <v>195</v>
      </c>
      <c r="L240" s="34"/>
      <c r="M240" s="152" t="s">
        <v>1</v>
      </c>
      <c r="N240" s="153" t="s">
        <v>39</v>
      </c>
      <c r="O240" s="59"/>
      <c r="P240" s="154">
        <f t="shared" si="41"/>
        <v>0</v>
      </c>
      <c r="Q240" s="154">
        <v>1.1793132E-3</v>
      </c>
      <c r="R240" s="154">
        <f t="shared" si="42"/>
        <v>1.1793132E-3</v>
      </c>
      <c r="S240" s="154">
        <v>0</v>
      </c>
      <c r="T240" s="155">
        <f t="shared" si="4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56" t="s">
        <v>128</v>
      </c>
      <c r="AT240" s="156" t="s">
        <v>124</v>
      </c>
      <c r="AU240" s="156" t="s">
        <v>84</v>
      </c>
      <c r="AY240" s="18" t="s">
        <v>121</v>
      </c>
      <c r="BE240" s="157">
        <f t="shared" si="44"/>
        <v>0</v>
      </c>
      <c r="BF240" s="157">
        <f t="shared" si="45"/>
        <v>0</v>
      </c>
      <c r="BG240" s="157">
        <f t="shared" si="46"/>
        <v>0</v>
      </c>
      <c r="BH240" s="157">
        <f t="shared" si="47"/>
        <v>0</v>
      </c>
      <c r="BI240" s="157">
        <f t="shared" si="48"/>
        <v>0</v>
      </c>
      <c r="BJ240" s="18" t="s">
        <v>82</v>
      </c>
      <c r="BK240" s="157">
        <f t="shared" si="49"/>
        <v>0</v>
      </c>
      <c r="BL240" s="18" t="s">
        <v>128</v>
      </c>
      <c r="BM240" s="156" t="s">
        <v>898</v>
      </c>
    </row>
    <row r="241" spans="1:65" s="2" customFormat="1" ht="24.2" customHeight="1">
      <c r="A241" s="33"/>
      <c r="B241" s="144"/>
      <c r="C241" s="145" t="s">
        <v>899</v>
      </c>
      <c r="D241" s="145" t="s">
        <v>124</v>
      </c>
      <c r="E241" s="146" t="s">
        <v>900</v>
      </c>
      <c r="F241" s="147" t="s">
        <v>901</v>
      </c>
      <c r="G241" s="148" t="s">
        <v>132</v>
      </c>
      <c r="H241" s="149">
        <v>3</v>
      </c>
      <c r="I241" s="150"/>
      <c r="J241" s="151">
        <f t="shared" si="40"/>
        <v>0</v>
      </c>
      <c r="K241" s="147" t="s">
        <v>195</v>
      </c>
      <c r="L241" s="34"/>
      <c r="M241" s="152" t="s">
        <v>1</v>
      </c>
      <c r="N241" s="153" t="s">
        <v>39</v>
      </c>
      <c r="O241" s="59"/>
      <c r="P241" s="154">
        <f t="shared" si="41"/>
        <v>0</v>
      </c>
      <c r="Q241" s="154">
        <v>1.8079313199999999E-2</v>
      </c>
      <c r="R241" s="154">
        <f t="shared" si="42"/>
        <v>5.4237939599999993E-2</v>
      </c>
      <c r="S241" s="154">
        <v>0</v>
      </c>
      <c r="T241" s="155">
        <f t="shared" si="4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6" t="s">
        <v>128</v>
      </c>
      <c r="AT241" s="156" t="s">
        <v>124</v>
      </c>
      <c r="AU241" s="156" t="s">
        <v>84</v>
      </c>
      <c r="AY241" s="18" t="s">
        <v>121</v>
      </c>
      <c r="BE241" s="157">
        <f t="shared" si="44"/>
        <v>0</v>
      </c>
      <c r="BF241" s="157">
        <f t="shared" si="45"/>
        <v>0</v>
      </c>
      <c r="BG241" s="157">
        <f t="shared" si="46"/>
        <v>0</v>
      </c>
      <c r="BH241" s="157">
        <f t="shared" si="47"/>
        <v>0</v>
      </c>
      <c r="BI241" s="157">
        <f t="shared" si="48"/>
        <v>0</v>
      </c>
      <c r="BJ241" s="18" t="s">
        <v>82</v>
      </c>
      <c r="BK241" s="157">
        <f t="shared" si="49"/>
        <v>0</v>
      </c>
      <c r="BL241" s="18" t="s">
        <v>128</v>
      </c>
      <c r="BM241" s="156" t="s">
        <v>902</v>
      </c>
    </row>
    <row r="242" spans="1:65" s="2" customFormat="1" ht="21.75" customHeight="1">
      <c r="A242" s="33"/>
      <c r="B242" s="144"/>
      <c r="C242" s="145" t="s">
        <v>903</v>
      </c>
      <c r="D242" s="145" t="s">
        <v>124</v>
      </c>
      <c r="E242" s="146" t="s">
        <v>904</v>
      </c>
      <c r="F242" s="147" t="s">
        <v>905</v>
      </c>
      <c r="G242" s="148" t="s">
        <v>132</v>
      </c>
      <c r="H242" s="149">
        <v>4</v>
      </c>
      <c r="I242" s="150"/>
      <c r="J242" s="151">
        <f t="shared" si="40"/>
        <v>0</v>
      </c>
      <c r="K242" s="147" t="s">
        <v>195</v>
      </c>
      <c r="L242" s="34"/>
      <c r="M242" s="152" t="s">
        <v>1</v>
      </c>
      <c r="N242" s="153" t="s">
        <v>39</v>
      </c>
      <c r="O242" s="59"/>
      <c r="P242" s="154">
        <f t="shared" si="41"/>
        <v>0</v>
      </c>
      <c r="Q242" s="154">
        <v>0</v>
      </c>
      <c r="R242" s="154">
        <f t="shared" si="42"/>
        <v>0</v>
      </c>
      <c r="S242" s="154">
        <v>1.9460000000000002E-2</v>
      </c>
      <c r="T242" s="155">
        <f t="shared" si="43"/>
        <v>7.7840000000000006E-2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56" t="s">
        <v>128</v>
      </c>
      <c r="AT242" s="156" t="s">
        <v>124</v>
      </c>
      <c r="AU242" s="156" t="s">
        <v>84</v>
      </c>
      <c r="AY242" s="18" t="s">
        <v>121</v>
      </c>
      <c r="BE242" s="157">
        <f t="shared" si="44"/>
        <v>0</v>
      </c>
      <c r="BF242" s="157">
        <f t="shared" si="45"/>
        <v>0</v>
      </c>
      <c r="BG242" s="157">
        <f t="shared" si="46"/>
        <v>0</v>
      </c>
      <c r="BH242" s="157">
        <f t="shared" si="47"/>
        <v>0</v>
      </c>
      <c r="BI242" s="157">
        <f t="shared" si="48"/>
        <v>0</v>
      </c>
      <c r="BJ242" s="18" t="s">
        <v>82</v>
      </c>
      <c r="BK242" s="157">
        <f t="shared" si="49"/>
        <v>0</v>
      </c>
      <c r="BL242" s="18" t="s">
        <v>128</v>
      </c>
      <c r="BM242" s="156" t="s">
        <v>906</v>
      </c>
    </row>
    <row r="243" spans="1:65" s="2" customFormat="1" ht="37.9" customHeight="1">
      <c r="A243" s="33"/>
      <c r="B243" s="144"/>
      <c r="C243" s="145" t="s">
        <v>907</v>
      </c>
      <c r="D243" s="145" t="s">
        <v>124</v>
      </c>
      <c r="E243" s="146" t="s">
        <v>908</v>
      </c>
      <c r="F243" s="147" t="s">
        <v>909</v>
      </c>
      <c r="G243" s="148" t="s">
        <v>132</v>
      </c>
      <c r="H243" s="149">
        <v>13</v>
      </c>
      <c r="I243" s="150"/>
      <c r="J243" s="151">
        <f t="shared" si="40"/>
        <v>0</v>
      </c>
      <c r="K243" s="147" t="s">
        <v>195</v>
      </c>
      <c r="L243" s="34"/>
      <c r="M243" s="152" t="s">
        <v>1</v>
      </c>
      <c r="N243" s="153" t="s">
        <v>39</v>
      </c>
      <c r="O243" s="59"/>
      <c r="P243" s="154">
        <f t="shared" si="41"/>
        <v>0</v>
      </c>
      <c r="Q243" s="154">
        <v>2.2229276499999999E-2</v>
      </c>
      <c r="R243" s="154">
        <f t="shared" si="42"/>
        <v>0.28898059449999997</v>
      </c>
      <c r="S243" s="154">
        <v>0</v>
      </c>
      <c r="T243" s="155">
        <f t="shared" si="4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6" t="s">
        <v>128</v>
      </c>
      <c r="AT243" s="156" t="s">
        <v>124</v>
      </c>
      <c r="AU243" s="156" t="s">
        <v>84</v>
      </c>
      <c r="AY243" s="18" t="s">
        <v>121</v>
      </c>
      <c r="BE243" s="157">
        <f t="shared" si="44"/>
        <v>0</v>
      </c>
      <c r="BF243" s="157">
        <f t="shared" si="45"/>
        <v>0</v>
      </c>
      <c r="BG243" s="157">
        <f t="shared" si="46"/>
        <v>0</v>
      </c>
      <c r="BH243" s="157">
        <f t="shared" si="47"/>
        <v>0</v>
      </c>
      <c r="BI243" s="157">
        <f t="shared" si="48"/>
        <v>0</v>
      </c>
      <c r="BJ243" s="18" t="s">
        <v>82</v>
      </c>
      <c r="BK243" s="157">
        <f t="shared" si="49"/>
        <v>0</v>
      </c>
      <c r="BL243" s="18" t="s">
        <v>128</v>
      </c>
      <c r="BM243" s="156" t="s">
        <v>910</v>
      </c>
    </row>
    <row r="244" spans="1:65" s="2" customFormat="1" ht="37.9" customHeight="1">
      <c r="A244" s="33"/>
      <c r="B244" s="144"/>
      <c r="C244" s="145" t="s">
        <v>911</v>
      </c>
      <c r="D244" s="145" t="s">
        <v>124</v>
      </c>
      <c r="E244" s="146" t="s">
        <v>912</v>
      </c>
      <c r="F244" s="147" t="s">
        <v>913</v>
      </c>
      <c r="G244" s="148" t="s">
        <v>132</v>
      </c>
      <c r="H244" s="149">
        <v>1</v>
      </c>
      <c r="I244" s="150"/>
      <c r="J244" s="151">
        <f t="shared" si="40"/>
        <v>0</v>
      </c>
      <c r="K244" s="147" t="s">
        <v>195</v>
      </c>
      <c r="L244" s="34"/>
      <c r="M244" s="152" t="s">
        <v>1</v>
      </c>
      <c r="N244" s="153" t="s">
        <v>39</v>
      </c>
      <c r="O244" s="59"/>
      <c r="P244" s="154">
        <f t="shared" si="41"/>
        <v>0</v>
      </c>
      <c r="Q244" s="154">
        <v>1.9209276500000001E-2</v>
      </c>
      <c r="R244" s="154">
        <f t="shared" si="42"/>
        <v>1.9209276500000001E-2</v>
      </c>
      <c r="S244" s="154">
        <v>0</v>
      </c>
      <c r="T244" s="155">
        <f t="shared" si="4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6" t="s">
        <v>128</v>
      </c>
      <c r="AT244" s="156" t="s">
        <v>124</v>
      </c>
      <c r="AU244" s="156" t="s">
        <v>84</v>
      </c>
      <c r="AY244" s="18" t="s">
        <v>121</v>
      </c>
      <c r="BE244" s="157">
        <f t="shared" si="44"/>
        <v>0</v>
      </c>
      <c r="BF244" s="157">
        <f t="shared" si="45"/>
        <v>0</v>
      </c>
      <c r="BG244" s="157">
        <f t="shared" si="46"/>
        <v>0</v>
      </c>
      <c r="BH244" s="157">
        <f t="shared" si="47"/>
        <v>0</v>
      </c>
      <c r="BI244" s="157">
        <f t="shared" si="48"/>
        <v>0</v>
      </c>
      <c r="BJ244" s="18" t="s">
        <v>82</v>
      </c>
      <c r="BK244" s="157">
        <f t="shared" si="49"/>
        <v>0</v>
      </c>
      <c r="BL244" s="18" t="s">
        <v>128</v>
      </c>
      <c r="BM244" s="156" t="s">
        <v>914</v>
      </c>
    </row>
    <row r="245" spans="1:65" s="2" customFormat="1" ht="24.2" customHeight="1">
      <c r="A245" s="33"/>
      <c r="B245" s="144"/>
      <c r="C245" s="145" t="s">
        <v>915</v>
      </c>
      <c r="D245" s="145" t="s">
        <v>124</v>
      </c>
      <c r="E245" s="146" t="s">
        <v>916</v>
      </c>
      <c r="F245" s="147" t="s">
        <v>917</v>
      </c>
      <c r="G245" s="148" t="s">
        <v>132</v>
      </c>
      <c r="H245" s="149">
        <v>1</v>
      </c>
      <c r="I245" s="150"/>
      <c r="J245" s="151">
        <f t="shared" si="40"/>
        <v>0</v>
      </c>
      <c r="K245" s="147" t="s">
        <v>195</v>
      </c>
      <c r="L245" s="34"/>
      <c r="M245" s="152" t="s">
        <v>1</v>
      </c>
      <c r="N245" s="153" t="s">
        <v>39</v>
      </c>
      <c r="O245" s="59"/>
      <c r="P245" s="154">
        <f t="shared" si="41"/>
        <v>0</v>
      </c>
      <c r="Q245" s="154">
        <v>1.6888836300000001E-2</v>
      </c>
      <c r="R245" s="154">
        <f t="shared" si="42"/>
        <v>1.6888836300000001E-2</v>
      </c>
      <c r="S245" s="154">
        <v>0</v>
      </c>
      <c r="T245" s="155">
        <f t="shared" si="4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6" t="s">
        <v>128</v>
      </c>
      <c r="AT245" s="156" t="s">
        <v>124</v>
      </c>
      <c r="AU245" s="156" t="s">
        <v>84</v>
      </c>
      <c r="AY245" s="18" t="s">
        <v>121</v>
      </c>
      <c r="BE245" s="157">
        <f t="shared" si="44"/>
        <v>0</v>
      </c>
      <c r="BF245" s="157">
        <f t="shared" si="45"/>
        <v>0</v>
      </c>
      <c r="BG245" s="157">
        <f t="shared" si="46"/>
        <v>0</v>
      </c>
      <c r="BH245" s="157">
        <f t="shared" si="47"/>
        <v>0</v>
      </c>
      <c r="BI245" s="157">
        <f t="shared" si="48"/>
        <v>0</v>
      </c>
      <c r="BJ245" s="18" t="s">
        <v>82</v>
      </c>
      <c r="BK245" s="157">
        <f t="shared" si="49"/>
        <v>0</v>
      </c>
      <c r="BL245" s="18" t="s">
        <v>128</v>
      </c>
      <c r="BM245" s="156" t="s">
        <v>918</v>
      </c>
    </row>
    <row r="246" spans="1:65" s="2" customFormat="1" ht="33" customHeight="1">
      <c r="A246" s="33"/>
      <c r="B246" s="144"/>
      <c r="C246" s="145" t="s">
        <v>919</v>
      </c>
      <c r="D246" s="145" t="s">
        <v>124</v>
      </c>
      <c r="E246" s="146" t="s">
        <v>920</v>
      </c>
      <c r="F246" s="147" t="s">
        <v>921</v>
      </c>
      <c r="G246" s="148" t="s">
        <v>132</v>
      </c>
      <c r="H246" s="149">
        <v>2</v>
      </c>
      <c r="I246" s="150"/>
      <c r="J246" s="151">
        <f t="shared" si="40"/>
        <v>0</v>
      </c>
      <c r="K246" s="147" t="s">
        <v>195</v>
      </c>
      <c r="L246" s="34"/>
      <c r="M246" s="152" t="s">
        <v>1</v>
      </c>
      <c r="N246" s="153" t="s">
        <v>39</v>
      </c>
      <c r="O246" s="59"/>
      <c r="P246" s="154">
        <f t="shared" si="41"/>
        <v>0</v>
      </c>
      <c r="Q246" s="154">
        <v>1.47488363E-2</v>
      </c>
      <c r="R246" s="154">
        <f t="shared" si="42"/>
        <v>2.94976726E-2</v>
      </c>
      <c r="S246" s="154">
        <v>0</v>
      </c>
      <c r="T246" s="155">
        <f t="shared" si="4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56" t="s">
        <v>128</v>
      </c>
      <c r="AT246" s="156" t="s">
        <v>124</v>
      </c>
      <c r="AU246" s="156" t="s">
        <v>84</v>
      </c>
      <c r="AY246" s="18" t="s">
        <v>121</v>
      </c>
      <c r="BE246" s="157">
        <f t="shared" si="44"/>
        <v>0</v>
      </c>
      <c r="BF246" s="157">
        <f t="shared" si="45"/>
        <v>0</v>
      </c>
      <c r="BG246" s="157">
        <f t="shared" si="46"/>
        <v>0</v>
      </c>
      <c r="BH246" s="157">
        <f t="shared" si="47"/>
        <v>0</v>
      </c>
      <c r="BI246" s="157">
        <f t="shared" si="48"/>
        <v>0</v>
      </c>
      <c r="BJ246" s="18" t="s">
        <v>82</v>
      </c>
      <c r="BK246" s="157">
        <f t="shared" si="49"/>
        <v>0</v>
      </c>
      <c r="BL246" s="18" t="s">
        <v>128</v>
      </c>
      <c r="BM246" s="156" t="s">
        <v>922</v>
      </c>
    </row>
    <row r="247" spans="1:65" s="2" customFormat="1" ht="24.2" customHeight="1">
      <c r="A247" s="33"/>
      <c r="B247" s="144"/>
      <c r="C247" s="145" t="s">
        <v>923</v>
      </c>
      <c r="D247" s="145" t="s">
        <v>124</v>
      </c>
      <c r="E247" s="146" t="s">
        <v>924</v>
      </c>
      <c r="F247" s="147" t="s">
        <v>925</v>
      </c>
      <c r="G247" s="148" t="s">
        <v>132</v>
      </c>
      <c r="H247" s="149">
        <v>1</v>
      </c>
      <c r="I247" s="150"/>
      <c r="J247" s="151">
        <f t="shared" si="40"/>
        <v>0</v>
      </c>
      <c r="K247" s="147" t="s">
        <v>195</v>
      </c>
      <c r="L247" s="34"/>
      <c r="M247" s="152" t="s">
        <v>1</v>
      </c>
      <c r="N247" s="153" t="s">
        <v>39</v>
      </c>
      <c r="O247" s="59"/>
      <c r="P247" s="154">
        <f t="shared" si="41"/>
        <v>0</v>
      </c>
      <c r="Q247" s="154">
        <v>1.065786E-2</v>
      </c>
      <c r="R247" s="154">
        <f t="shared" si="42"/>
        <v>1.065786E-2</v>
      </c>
      <c r="S247" s="154">
        <v>0</v>
      </c>
      <c r="T247" s="155">
        <f t="shared" si="4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56" t="s">
        <v>128</v>
      </c>
      <c r="AT247" s="156" t="s">
        <v>124</v>
      </c>
      <c r="AU247" s="156" t="s">
        <v>84</v>
      </c>
      <c r="AY247" s="18" t="s">
        <v>121</v>
      </c>
      <c r="BE247" s="157">
        <f t="shared" si="44"/>
        <v>0</v>
      </c>
      <c r="BF247" s="157">
        <f t="shared" si="45"/>
        <v>0</v>
      </c>
      <c r="BG247" s="157">
        <f t="shared" si="46"/>
        <v>0</v>
      </c>
      <c r="BH247" s="157">
        <f t="shared" si="47"/>
        <v>0</v>
      </c>
      <c r="BI247" s="157">
        <f t="shared" si="48"/>
        <v>0</v>
      </c>
      <c r="BJ247" s="18" t="s">
        <v>82</v>
      </c>
      <c r="BK247" s="157">
        <f t="shared" si="49"/>
        <v>0</v>
      </c>
      <c r="BL247" s="18" t="s">
        <v>128</v>
      </c>
      <c r="BM247" s="156" t="s">
        <v>926</v>
      </c>
    </row>
    <row r="248" spans="1:65" s="2" customFormat="1" ht="44.25" customHeight="1">
      <c r="A248" s="33"/>
      <c r="B248" s="144"/>
      <c r="C248" s="145" t="s">
        <v>927</v>
      </c>
      <c r="D248" s="145" t="s">
        <v>124</v>
      </c>
      <c r="E248" s="146" t="s">
        <v>928</v>
      </c>
      <c r="F248" s="147" t="s">
        <v>929</v>
      </c>
      <c r="G248" s="148" t="s">
        <v>132</v>
      </c>
      <c r="H248" s="149">
        <v>1</v>
      </c>
      <c r="I248" s="150"/>
      <c r="J248" s="151">
        <f t="shared" si="40"/>
        <v>0</v>
      </c>
      <c r="K248" s="147" t="s">
        <v>195</v>
      </c>
      <c r="L248" s="34"/>
      <c r="M248" s="152" t="s">
        <v>1</v>
      </c>
      <c r="N248" s="153" t="s">
        <v>39</v>
      </c>
      <c r="O248" s="59"/>
      <c r="P248" s="154">
        <f t="shared" si="41"/>
        <v>0</v>
      </c>
      <c r="Q248" s="154">
        <v>2.4340000000000001E-2</v>
      </c>
      <c r="R248" s="154">
        <f t="shared" si="42"/>
        <v>2.4340000000000001E-2</v>
      </c>
      <c r="S248" s="154">
        <v>0</v>
      </c>
      <c r="T248" s="155">
        <f t="shared" si="4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56" t="s">
        <v>128</v>
      </c>
      <c r="AT248" s="156" t="s">
        <v>124</v>
      </c>
      <c r="AU248" s="156" t="s">
        <v>84</v>
      </c>
      <c r="AY248" s="18" t="s">
        <v>121</v>
      </c>
      <c r="BE248" s="157">
        <f t="shared" si="44"/>
        <v>0</v>
      </c>
      <c r="BF248" s="157">
        <f t="shared" si="45"/>
        <v>0</v>
      </c>
      <c r="BG248" s="157">
        <f t="shared" si="46"/>
        <v>0</v>
      </c>
      <c r="BH248" s="157">
        <f t="shared" si="47"/>
        <v>0</v>
      </c>
      <c r="BI248" s="157">
        <f t="shared" si="48"/>
        <v>0</v>
      </c>
      <c r="BJ248" s="18" t="s">
        <v>82</v>
      </c>
      <c r="BK248" s="157">
        <f t="shared" si="49"/>
        <v>0</v>
      </c>
      <c r="BL248" s="18" t="s">
        <v>128</v>
      </c>
      <c r="BM248" s="156" t="s">
        <v>930</v>
      </c>
    </row>
    <row r="249" spans="1:65" s="2" customFormat="1" ht="44.25" customHeight="1">
      <c r="A249" s="33"/>
      <c r="B249" s="144"/>
      <c r="C249" s="145" t="s">
        <v>931</v>
      </c>
      <c r="D249" s="145" t="s">
        <v>124</v>
      </c>
      <c r="E249" s="146" t="s">
        <v>932</v>
      </c>
      <c r="F249" s="147" t="s">
        <v>933</v>
      </c>
      <c r="G249" s="148" t="s">
        <v>132</v>
      </c>
      <c r="H249" s="149">
        <v>2</v>
      </c>
      <c r="I249" s="150"/>
      <c r="J249" s="151">
        <f t="shared" si="40"/>
        <v>0</v>
      </c>
      <c r="K249" s="147" t="s">
        <v>195</v>
      </c>
      <c r="L249" s="34"/>
      <c r="M249" s="152" t="s">
        <v>1</v>
      </c>
      <c r="N249" s="153" t="s">
        <v>39</v>
      </c>
      <c r="O249" s="59"/>
      <c r="P249" s="154">
        <f t="shared" si="41"/>
        <v>0</v>
      </c>
      <c r="Q249" s="154">
        <v>3.6341909999999998E-2</v>
      </c>
      <c r="R249" s="154">
        <f t="shared" si="42"/>
        <v>7.2683819999999996E-2</v>
      </c>
      <c r="S249" s="154">
        <v>0</v>
      </c>
      <c r="T249" s="155">
        <f t="shared" si="4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6" t="s">
        <v>128</v>
      </c>
      <c r="AT249" s="156" t="s">
        <v>124</v>
      </c>
      <c r="AU249" s="156" t="s">
        <v>84</v>
      </c>
      <c r="AY249" s="18" t="s">
        <v>121</v>
      </c>
      <c r="BE249" s="157">
        <f t="shared" si="44"/>
        <v>0</v>
      </c>
      <c r="BF249" s="157">
        <f t="shared" si="45"/>
        <v>0</v>
      </c>
      <c r="BG249" s="157">
        <f t="shared" si="46"/>
        <v>0</v>
      </c>
      <c r="BH249" s="157">
        <f t="shared" si="47"/>
        <v>0</v>
      </c>
      <c r="BI249" s="157">
        <f t="shared" si="48"/>
        <v>0</v>
      </c>
      <c r="BJ249" s="18" t="s">
        <v>82</v>
      </c>
      <c r="BK249" s="157">
        <f t="shared" si="49"/>
        <v>0</v>
      </c>
      <c r="BL249" s="18" t="s">
        <v>128</v>
      </c>
      <c r="BM249" s="156" t="s">
        <v>934</v>
      </c>
    </row>
    <row r="250" spans="1:65" s="2" customFormat="1" ht="24.2" customHeight="1">
      <c r="A250" s="33"/>
      <c r="B250" s="144"/>
      <c r="C250" s="145" t="s">
        <v>935</v>
      </c>
      <c r="D250" s="145" t="s">
        <v>124</v>
      </c>
      <c r="E250" s="146" t="s">
        <v>936</v>
      </c>
      <c r="F250" s="147" t="s">
        <v>937</v>
      </c>
      <c r="G250" s="148" t="s">
        <v>132</v>
      </c>
      <c r="H250" s="149">
        <v>5</v>
      </c>
      <c r="I250" s="150"/>
      <c r="J250" s="151">
        <f t="shared" si="40"/>
        <v>0</v>
      </c>
      <c r="K250" s="147" t="s">
        <v>195</v>
      </c>
      <c r="L250" s="34"/>
      <c r="M250" s="152" t="s">
        <v>1</v>
      </c>
      <c r="N250" s="153" t="s">
        <v>39</v>
      </c>
      <c r="O250" s="59"/>
      <c r="P250" s="154">
        <f t="shared" si="41"/>
        <v>0</v>
      </c>
      <c r="Q250" s="154">
        <v>1.9591399999999998E-3</v>
      </c>
      <c r="R250" s="154">
        <f t="shared" si="42"/>
        <v>9.7956999999999992E-3</v>
      </c>
      <c r="S250" s="154">
        <v>0</v>
      </c>
      <c r="T250" s="155">
        <f t="shared" si="4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6" t="s">
        <v>128</v>
      </c>
      <c r="AT250" s="156" t="s">
        <v>124</v>
      </c>
      <c r="AU250" s="156" t="s">
        <v>84</v>
      </c>
      <c r="AY250" s="18" t="s">
        <v>121</v>
      </c>
      <c r="BE250" s="157">
        <f t="shared" si="44"/>
        <v>0</v>
      </c>
      <c r="BF250" s="157">
        <f t="shared" si="45"/>
        <v>0</v>
      </c>
      <c r="BG250" s="157">
        <f t="shared" si="46"/>
        <v>0</v>
      </c>
      <c r="BH250" s="157">
        <f t="shared" si="47"/>
        <v>0</v>
      </c>
      <c r="BI250" s="157">
        <f t="shared" si="48"/>
        <v>0</v>
      </c>
      <c r="BJ250" s="18" t="s">
        <v>82</v>
      </c>
      <c r="BK250" s="157">
        <f t="shared" si="49"/>
        <v>0</v>
      </c>
      <c r="BL250" s="18" t="s">
        <v>128</v>
      </c>
      <c r="BM250" s="156" t="s">
        <v>938</v>
      </c>
    </row>
    <row r="251" spans="1:65" s="2" customFormat="1" ht="16.5" customHeight="1">
      <c r="A251" s="33"/>
      <c r="B251" s="144"/>
      <c r="C251" s="145" t="s">
        <v>939</v>
      </c>
      <c r="D251" s="145" t="s">
        <v>124</v>
      </c>
      <c r="E251" s="146" t="s">
        <v>940</v>
      </c>
      <c r="F251" s="147" t="s">
        <v>941</v>
      </c>
      <c r="G251" s="148" t="s">
        <v>132</v>
      </c>
      <c r="H251" s="149">
        <v>16</v>
      </c>
      <c r="I251" s="150"/>
      <c r="J251" s="151">
        <f t="shared" si="40"/>
        <v>0</v>
      </c>
      <c r="K251" s="147" t="s">
        <v>195</v>
      </c>
      <c r="L251" s="34"/>
      <c r="M251" s="152" t="s">
        <v>1</v>
      </c>
      <c r="N251" s="153" t="s">
        <v>39</v>
      </c>
      <c r="O251" s="59"/>
      <c r="P251" s="154">
        <f t="shared" si="41"/>
        <v>0</v>
      </c>
      <c r="Q251" s="154">
        <v>1.83914E-3</v>
      </c>
      <c r="R251" s="154">
        <f t="shared" si="42"/>
        <v>2.9426239999999999E-2</v>
      </c>
      <c r="S251" s="154">
        <v>0</v>
      </c>
      <c r="T251" s="155">
        <f t="shared" si="4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6" t="s">
        <v>128</v>
      </c>
      <c r="AT251" s="156" t="s">
        <v>124</v>
      </c>
      <c r="AU251" s="156" t="s">
        <v>84</v>
      </c>
      <c r="AY251" s="18" t="s">
        <v>121</v>
      </c>
      <c r="BE251" s="157">
        <f t="shared" si="44"/>
        <v>0</v>
      </c>
      <c r="BF251" s="157">
        <f t="shared" si="45"/>
        <v>0</v>
      </c>
      <c r="BG251" s="157">
        <f t="shared" si="46"/>
        <v>0</v>
      </c>
      <c r="BH251" s="157">
        <f t="shared" si="47"/>
        <v>0</v>
      </c>
      <c r="BI251" s="157">
        <f t="shared" si="48"/>
        <v>0</v>
      </c>
      <c r="BJ251" s="18" t="s">
        <v>82</v>
      </c>
      <c r="BK251" s="157">
        <f t="shared" si="49"/>
        <v>0</v>
      </c>
      <c r="BL251" s="18" t="s">
        <v>128</v>
      </c>
      <c r="BM251" s="156" t="s">
        <v>942</v>
      </c>
    </row>
    <row r="252" spans="1:65" s="2" customFormat="1" ht="16.5" customHeight="1">
      <c r="A252" s="33"/>
      <c r="B252" s="144"/>
      <c r="C252" s="145" t="s">
        <v>943</v>
      </c>
      <c r="D252" s="145" t="s">
        <v>124</v>
      </c>
      <c r="E252" s="146" t="s">
        <v>944</v>
      </c>
      <c r="F252" s="147" t="s">
        <v>945</v>
      </c>
      <c r="G252" s="148" t="s">
        <v>132</v>
      </c>
      <c r="H252" s="149">
        <v>1</v>
      </c>
      <c r="I252" s="150"/>
      <c r="J252" s="151">
        <f t="shared" si="40"/>
        <v>0</v>
      </c>
      <c r="K252" s="147" t="s">
        <v>195</v>
      </c>
      <c r="L252" s="34"/>
      <c r="M252" s="152" t="s">
        <v>1</v>
      </c>
      <c r="N252" s="153" t="s">
        <v>39</v>
      </c>
      <c r="O252" s="59"/>
      <c r="P252" s="154">
        <f t="shared" si="41"/>
        <v>0</v>
      </c>
      <c r="Q252" s="154">
        <v>1.83914E-3</v>
      </c>
      <c r="R252" s="154">
        <f t="shared" si="42"/>
        <v>1.83914E-3</v>
      </c>
      <c r="S252" s="154">
        <v>0</v>
      </c>
      <c r="T252" s="155">
        <f t="shared" si="4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6" t="s">
        <v>128</v>
      </c>
      <c r="AT252" s="156" t="s">
        <v>124</v>
      </c>
      <c r="AU252" s="156" t="s">
        <v>84</v>
      </c>
      <c r="AY252" s="18" t="s">
        <v>121</v>
      </c>
      <c r="BE252" s="157">
        <f t="shared" si="44"/>
        <v>0</v>
      </c>
      <c r="BF252" s="157">
        <f t="shared" si="45"/>
        <v>0</v>
      </c>
      <c r="BG252" s="157">
        <f t="shared" si="46"/>
        <v>0</v>
      </c>
      <c r="BH252" s="157">
        <f t="shared" si="47"/>
        <v>0</v>
      </c>
      <c r="BI252" s="157">
        <f t="shared" si="48"/>
        <v>0</v>
      </c>
      <c r="BJ252" s="18" t="s">
        <v>82</v>
      </c>
      <c r="BK252" s="157">
        <f t="shared" si="49"/>
        <v>0</v>
      </c>
      <c r="BL252" s="18" t="s">
        <v>128</v>
      </c>
      <c r="BM252" s="156" t="s">
        <v>946</v>
      </c>
    </row>
    <row r="253" spans="1:65" s="2" customFormat="1" ht="24.2" customHeight="1">
      <c r="A253" s="33"/>
      <c r="B253" s="144"/>
      <c r="C253" s="145" t="s">
        <v>947</v>
      </c>
      <c r="D253" s="145" t="s">
        <v>124</v>
      </c>
      <c r="E253" s="146" t="s">
        <v>948</v>
      </c>
      <c r="F253" s="147" t="s">
        <v>949</v>
      </c>
      <c r="G253" s="148" t="s">
        <v>127</v>
      </c>
      <c r="H253" s="149">
        <v>16</v>
      </c>
      <c r="I253" s="150"/>
      <c r="J253" s="151">
        <f t="shared" si="40"/>
        <v>0</v>
      </c>
      <c r="K253" s="147" t="s">
        <v>195</v>
      </c>
      <c r="L253" s="34"/>
      <c r="M253" s="152" t="s">
        <v>1</v>
      </c>
      <c r="N253" s="153" t="s">
        <v>39</v>
      </c>
      <c r="O253" s="59"/>
      <c r="P253" s="154">
        <f t="shared" si="41"/>
        <v>0</v>
      </c>
      <c r="Q253" s="154">
        <v>2.375E-4</v>
      </c>
      <c r="R253" s="154">
        <f t="shared" si="42"/>
        <v>3.8E-3</v>
      </c>
      <c r="S253" s="154">
        <v>0</v>
      </c>
      <c r="T253" s="155">
        <f t="shared" si="4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6" t="s">
        <v>128</v>
      </c>
      <c r="AT253" s="156" t="s">
        <v>124</v>
      </c>
      <c r="AU253" s="156" t="s">
        <v>84</v>
      </c>
      <c r="AY253" s="18" t="s">
        <v>121</v>
      </c>
      <c r="BE253" s="157">
        <f t="shared" si="44"/>
        <v>0</v>
      </c>
      <c r="BF253" s="157">
        <f t="shared" si="45"/>
        <v>0</v>
      </c>
      <c r="BG253" s="157">
        <f t="shared" si="46"/>
        <v>0</v>
      </c>
      <c r="BH253" s="157">
        <f t="shared" si="47"/>
        <v>0</v>
      </c>
      <c r="BI253" s="157">
        <f t="shared" si="48"/>
        <v>0</v>
      </c>
      <c r="BJ253" s="18" t="s">
        <v>82</v>
      </c>
      <c r="BK253" s="157">
        <f t="shared" si="49"/>
        <v>0</v>
      </c>
      <c r="BL253" s="18" t="s">
        <v>128</v>
      </c>
      <c r="BM253" s="156" t="s">
        <v>950</v>
      </c>
    </row>
    <row r="254" spans="1:65" s="2" customFormat="1" ht="24.2" customHeight="1">
      <c r="A254" s="33"/>
      <c r="B254" s="144"/>
      <c r="C254" s="145" t="s">
        <v>951</v>
      </c>
      <c r="D254" s="145" t="s">
        <v>124</v>
      </c>
      <c r="E254" s="146" t="s">
        <v>952</v>
      </c>
      <c r="F254" s="147" t="s">
        <v>953</v>
      </c>
      <c r="G254" s="148" t="s">
        <v>127</v>
      </c>
      <c r="H254" s="149">
        <v>3</v>
      </c>
      <c r="I254" s="150"/>
      <c r="J254" s="151">
        <f t="shared" si="40"/>
        <v>0</v>
      </c>
      <c r="K254" s="147" t="s">
        <v>195</v>
      </c>
      <c r="L254" s="34"/>
      <c r="M254" s="152" t="s">
        <v>1</v>
      </c>
      <c r="N254" s="153" t="s">
        <v>39</v>
      </c>
      <c r="O254" s="59"/>
      <c r="P254" s="154">
        <f t="shared" si="41"/>
        <v>0</v>
      </c>
      <c r="Q254" s="154">
        <v>2.7750000000000002E-4</v>
      </c>
      <c r="R254" s="154">
        <f t="shared" si="42"/>
        <v>8.3250000000000012E-4</v>
      </c>
      <c r="S254" s="154">
        <v>0</v>
      </c>
      <c r="T254" s="155">
        <f t="shared" si="4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6" t="s">
        <v>128</v>
      </c>
      <c r="AT254" s="156" t="s">
        <v>124</v>
      </c>
      <c r="AU254" s="156" t="s">
        <v>84</v>
      </c>
      <c r="AY254" s="18" t="s">
        <v>121</v>
      </c>
      <c r="BE254" s="157">
        <f t="shared" si="44"/>
        <v>0</v>
      </c>
      <c r="BF254" s="157">
        <f t="shared" si="45"/>
        <v>0</v>
      </c>
      <c r="BG254" s="157">
        <f t="shared" si="46"/>
        <v>0</v>
      </c>
      <c r="BH254" s="157">
        <f t="shared" si="47"/>
        <v>0</v>
      </c>
      <c r="BI254" s="157">
        <f t="shared" si="48"/>
        <v>0</v>
      </c>
      <c r="BJ254" s="18" t="s">
        <v>82</v>
      </c>
      <c r="BK254" s="157">
        <f t="shared" si="49"/>
        <v>0</v>
      </c>
      <c r="BL254" s="18" t="s">
        <v>128</v>
      </c>
      <c r="BM254" s="156" t="s">
        <v>954</v>
      </c>
    </row>
    <row r="255" spans="1:65" s="2" customFormat="1" ht="24.2" customHeight="1">
      <c r="A255" s="33"/>
      <c r="B255" s="144"/>
      <c r="C255" s="145" t="s">
        <v>955</v>
      </c>
      <c r="D255" s="145" t="s">
        <v>124</v>
      </c>
      <c r="E255" s="146" t="s">
        <v>956</v>
      </c>
      <c r="F255" s="147" t="s">
        <v>957</v>
      </c>
      <c r="G255" s="148" t="s">
        <v>127</v>
      </c>
      <c r="H255" s="149">
        <v>1</v>
      </c>
      <c r="I255" s="150"/>
      <c r="J255" s="151">
        <f t="shared" si="40"/>
        <v>0</v>
      </c>
      <c r="K255" s="147" t="s">
        <v>195</v>
      </c>
      <c r="L255" s="34"/>
      <c r="M255" s="152" t="s">
        <v>1</v>
      </c>
      <c r="N255" s="153" t="s">
        <v>39</v>
      </c>
      <c r="O255" s="59"/>
      <c r="P255" s="154">
        <f t="shared" si="41"/>
        <v>0</v>
      </c>
      <c r="Q255" s="154">
        <v>3.6898950000000002E-4</v>
      </c>
      <c r="R255" s="154">
        <f t="shared" si="42"/>
        <v>3.6898950000000002E-4</v>
      </c>
      <c r="S255" s="154">
        <v>0</v>
      </c>
      <c r="T255" s="155">
        <f t="shared" si="4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56" t="s">
        <v>128</v>
      </c>
      <c r="AT255" s="156" t="s">
        <v>124</v>
      </c>
      <c r="AU255" s="156" t="s">
        <v>84</v>
      </c>
      <c r="AY255" s="18" t="s">
        <v>121</v>
      </c>
      <c r="BE255" s="157">
        <f t="shared" si="44"/>
        <v>0</v>
      </c>
      <c r="BF255" s="157">
        <f t="shared" si="45"/>
        <v>0</v>
      </c>
      <c r="BG255" s="157">
        <f t="shared" si="46"/>
        <v>0</v>
      </c>
      <c r="BH255" s="157">
        <f t="shared" si="47"/>
        <v>0</v>
      </c>
      <c r="BI255" s="157">
        <f t="shared" si="48"/>
        <v>0</v>
      </c>
      <c r="BJ255" s="18" t="s">
        <v>82</v>
      </c>
      <c r="BK255" s="157">
        <f t="shared" si="49"/>
        <v>0</v>
      </c>
      <c r="BL255" s="18" t="s">
        <v>128</v>
      </c>
      <c r="BM255" s="156" t="s">
        <v>958</v>
      </c>
    </row>
    <row r="256" spans="1:65" s="2" customFormat="1" ht="24.2" customHeight="1">
      <c r="A256" s="33"/>
      <c r="B256" s="144"/>
      <c r="C256" s="145" t="s">
        <v>959</v>
      </c>
      <c r="D256" s="145" t="s">
        <v>124</v>
      </c>
      <c r="E256" s="146" t="s">
        <v>960</v>
      </c>
      <c r="F256" s="147" t="s">
        <v>961</v>
      </c>
      <c r="G256" s="148" t="s">
        <v>127</v>
      </c>
      <c r="H256" s="149">
        <v>3</v>
      </c>
      <c r="I256" s="150"/>
      <c r="J256" s="151">
        <f t="shared" si="40"/>
        <v>0</v>
      </c>
      <c r="K256" s="147" t="s">
        <v>195</v>
      </c>
      <c r="L256" s="34"/>
      <c r="M256" s="152" t="s">
        <v>1</v>
      </c>
      <c r="N256" s="153" t="s">
        <v>39</v>
      </c>
      <c r="O256" s="59"/>
      <c r="P256" s="154">
        <f t="shared" si="41"/>
        <v>0</v>
      </c>
      <c r="Q256" s="154">
        <v>2.7500000000000002E-4</v>
      </c>
      <c r="R256" s="154">
        <f t="shared" si="42"/>
        <v>8.25E-4</v>
      </c>
      <c r="S256" s="154">
        <v>0</v>
      </c>
      <c r="T256" s="155">
        <f t="shared" si="4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6" t="s">
        <v>128</v>
      </c>
      <c r="AT256" s="156" t="s">
        <v>124</v>
      </c>
      <c r="AU256" s="156" t="s">
        <v>84</v>
      </c>
      <c r="AY256" s="18" t="s">
        <v>121</v>
      </c>
      <c r="BE256" s="157">
        <f t="shared" si="44"/>
        <v>0</v>
      </c>
      <c r="BF256" s="157">
        <f t="shared" si="45"/>
        <v>0</v>
      </c>
      <c r="BG256" s="157">
        <f t="shared" si="46"/>
        <v>0</v>
      </c>
      <c r="BH256" s="157">
        <f t="shared" si="47"/>
        <v>0</v>
      </c>
      <c r="BI256" s="157">
        <f t="shared" si="48"/>
        <v>0</v>
      </c>
      <c r="BJ256" s="18" t="s">
        <v>82</v>
      </c>
      <c r="BK256" s="157">
        <f t="shared" si="49"/>
        <v>0</v>
      </c>
      <c r="BL256" s="18" t="s">
        <v>128</v>
      </c>
      <c r="BM256" s="156" t="s">
        <v>962</v>
      </c>
    </row>
    <row r="257" spans="1:65" s="2" customFormat="1" ht="16.5" customHeight="1">
      <c r="A257" s="33"/>
      <c r="B257" s="144"/>
      <c r="C257" s="145" t="s">
        <v>963</v>
      </c>
      <c r="D257" s="145" t="s">
        <v>124</v>
      </c>
      <c r="E257" s="146" t="s">
        <v>964</v>
      </c>
      <c r="F257" s="147" t="s">
        <v>965</v>
      </c>
      <c r="G257" s="148" t="s">
        <v>127</v>
      </c>
      <c r="H257" s="149">
        <v>5</v>
      </c>
      <c r="I257" s="150"/>
      <c r="J257" s="151">
        <f t="shared" si="40"/>
        <v>0</v>
      </c>
      <c r="K257" s="147" t="s">
        <v>195</v>
      </c>
      <c r="L257" s="34"/>
      <c r="M257" s="152" t="s">
        <v>1</v>
      </c>
      <c r="N257" s="153" t="s">
        <v>39</v>
      </c>
      <c r="O257" s="59"/>
      <c r="P257" s="154">
        <f t="shared" si="41"/>
        <v>0</v>
      </c>
      <c r="Q257" s="154">
        <v>3.1E-4</v>
      </c>
      <c r="R257" s="154">
        <f t="shared" si="42"/>
        <v>1.5499999999999999E-3</v>
      </c>
      <c r="S257" s="154">
        <v>0</v>
      </c>
      <c r="T257" s="155">
        <f t="shared" si="4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6" t="s">
        <v>128</v>
      </c>
      <c r="AT257" s="156" t="s">
        <v>124</v>
      </c>
      <c r="AU257" s="156" t="s">
        <v>84</v>
      </c>
      <c r="AY257" s="18" t="s">
        <v>121</v>
      </c>
      <c r="BE257" s="157">
        <f t="shared" si="44"/>
        <v>0</v>
      </c>
      <c r="BF257" s="157">
        <f t="shared" si="45"/>
        <v>0</v>
      </c>
      <c r="BG257" s="157">
        <f t="shared" si="46"/>
        <v>0</v>
      </c>
      <c r="BH257" s="157">
        <f t="shared" si="47"/>
        <v>0</v>
      </c>
      <c r="BI257" s="157">
        <f t="shared" si="48"/>
        <v>0</v>
      </c>
      <c r="BJ257" s="18" t="s">
        <v>82</v>
      </c>
      <c r="BK257" s="157">
        <f t="shared" si="49"/>
        <v>0</v>
      </c>
      <c r="BL257" s="18" t="s">
        <v>128</v>
      </c>
      <c r="BM257" s="156" t="s">
        <v>966</v>
      </c>
    </row>
    <row r="258" spans="1:65" s="2" customFormat="1" ht="49.15" customHeight="1">
      <c r="A258" s="33"/>
      <c r="B258" s="144"/>
      <c r="C258" s="145" t="s">
        <v>967</v>
      </c>
      <c r="D258" s="145" t="s">
        <v>124</v>
      </c>
      <c r="E258" s="146" t="s">
        <v>968</v>
      </c>
      <c r="F258" s="147" t="s">
        <v>969</v>
      </c>
      <c r="G258" s="148" t="s">
        <v>150</v>
      </c>
      <c r="H258" s="149">
        <v>0.74299999999999999</v>
      </c>
      <c r="I258" s="150"/>
      <c r="J258" s="151">
        <f t="shared" si="40"/>
        <v>0</v>
      </c>
      <c r="K258" s="147" t="s">
        <v>195</v>
      </c>
      <c r="L258" s="34"/>
      <c r="M258" s="152" t="s">
        <v>1</v>
      </c>
      <c r="N258" s="153" t="s">
        <v>39</v>
      </c>
      <c r="O258" s="59"/>
      <c r="P258" s="154">
        <f t="shared" si="41"/>
        <v>0</v>
      </c>
      <c r="Q258" s="154">
        <v>0</v>
      </c>
      <c r="R258" s="154">
        <f t="shared" si="42"/>
        <v>0</v>
      </c>
      <c r="S258" s="154">
        <v>0</v>
      </c>
      <c r="T258" s="155">
        <f t="shared" si="4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6" t="s">
        <v>128</v>
      </c>
      <c r="AT258" s="156" t="s">
        <v>124</v>
      </c>
      <c r="AU258" s="156" t="s">
        <v>84</v>
      </c>
      <c r="AY258" s="18" t="s">
        <v>121</v>
      </c>
      <c r="BE258" s="157">
        <f t="shared" si="44"/>
        <v>0</v>
      </c>
      <c r="BF258" s="157">
        <f t="shared" si="45"/>
        <v>0</v>
      </c>
      <c r="BG258" s="157">
        <f t="shared" si="46"/>
        <v>0</v>
      </c>
      <c r="BH258" s="157">
        <f t="shared" si="47"/>
        <v>0</v>
      </c>
      <c r="BI258" s="157">
        <f t="shared" si="48"/>
        <v>0</v>
      </c>
      <c r="BJ258" s="18" t="s">
        <v>82</v>
      </c>
      <c r="BK258" s="157">
        <f t="shared" si="49"/>
        <v>0</v>
      </c>
      <c r="BL258" s="18" t="s">
        <v>128</v>
      </c>
      <c r="BM258" s="156" t="s">
        <v>970</v>
      </c>
    </row>
    <row r="259" spans="1:65" s="12" customFormat="1" ht="22.9" customHeight="1">
      <c r="B259" s="131"/>
      <c r="D259" s="132" t="s">
        <v>73</v>
      </c>
      <c r="E259" s="142" t="s">
        <v>971</v>
      </c>
      <c r="F259" s="142" t="s">
        <v>972</v>
      </c>
      <c r="I259" s="134"/>
      <c r="J259" s="143">
        <f>BK259</f>
        <v>0</v>
      </c>
      <c r="L259" s="131"/>
      <c r="M259" s="136"/>
      <c r="N259" s="137"/>
      <c r="O259" s="137"/>
      <c r="P259" s="138">
        <f>SUM(P260:P262)</f>
        <v>0</v>
      </c>
      <c r="Q259" s="137"/>
      <c r="R259" s="138">
        <f>SUM(R260:R262)</f>
        <v>0.16385000000000002</v>
      </c>
      <c r="S259" s="137"/>
      <c r="T259" s="139">
        <f>SUM(T260:T262)</f>
        <v>0</v>
      </c>
      <c r="AR259" s="132" t="s">
        <v>84</v>
      </c>
      <c r="AT259" s="140" t="s">
        <v>73</v>
      </c>
      <c r="AU259" s="140" t="s">
        <v>82</v>
      </c>
      <c r="AY259" s="132" t="s">
        <v>121</v>
      </c>
      <c r="BK259" s="141">
        <f>SUM(BK260:BK262)</f>
        <v>0</v>
      </c>
    </row>
    <row r="260" spans="1:65" s="2" customFormat="1" ht="33" customHeight="1">
      <c r="A260" s="33"/>
      <c r="B260" s="144"/>
      <c r="C260" s="145" t="s">
        <v>973</v>
      </c>
      <c r="D260" s="145" t="s">
        <v>124</v>
      </c>
      <c r="E260" s="146" t="s">
        <v>974</v>
      </c>
      <c r="F260" s="147" t="s">
        <v>975</v>
      </c>
      <c r="G260" s="148" t="s">
        <v>132</v>
      </c>
      <c r="H260" s="149">
        <v>1</v>
      </c>
      <c r="I260" s="150"/>
      <c r="J260" s="151">
        <f>ROUND(I260*H260,2)</f>
        <v>0</v>
      </c>
      <c r="K260" s="147" t="s">
        <v>195</v>
      </c>
      <c r="L260" s="34"/>
      <c r="M260" s="152" t="s">
        <v>1</v>
      </c>
      <c r="N260" s="153" t="s">
        <v>39</v>
      </c>
      <c r="O260" s="59"/>
      <c r="P260" s="154">
        <f>O260*H260</f>
        <v>0</v>
      </c>
      <c r="Q260" s="154">
        <v>1.4E-2</v>
      </c>
      <c r="R260" s="154">
        <f>Q260*H260</f>
        <v>1.4E-2</v>
      </c>
      <c r="S260" s="154">
        <v>0</v>
      </c>
      <c r="T260" s="15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6" t="s">
        <v>128</v>
      </c>
      <c r="AT260" s="156" t="s">
        <v>124</v>
      </c>
      <c r="AU260" s="156" t="s">
        <v>84</v>
      </c>
      <c r="AY260" s="18" t="s">
        <v>121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8" t="s">
        <v>82</v>
      </c>
      <c r="BK260" s="157">
        <f>ROUND(I260*H260,2)</f>
        <v>0</v>
      </c>
      <c r="BL260" s="18" t="s">
        <v>128</v>
      </c>
      <c r="BM260" s="156" t="s">
        <v>976</v>
      </c>
    </row>
    <row r="261" spans="1:65" s="2" customFormat="1" ht="37.9" customHeight="1">
      <c r="A261" s="33"/>
      <c r="B261" s="144"/>
      <c r="C261" s="145" t="s">
        <v>977</v>
      </c>
      <c r="D261" s="145" t="s">
        <v>124</v>
      </c>
      <c r="E261" s="146" t="s">
        <v>978</v>
      </c>
      <c r="F261" s="147" t="s">
        <v>979</v>
      </c>
      <c r="G261" s="148" t="s">
        <v>132</v>
      </c>
      <c r="H261" s="149">
        <v>9</v>
      </c>
      <c r="I261" s="150"/>
      <c r="J261" s="151">
        <f>ROUND(I261*H261,2)</f>
        <v>0</v>
      </c>
      <c r="K261" s="147" t="s">
        <v>195</v>
      </c>
      <c r="L261" s="34"/>
      <c r="M261" s="152" t="s">
        <v>1</v>
      </c>
      <c r="N261" s="153" t="s">
        <v>39</v>
      </c>
      <c r="O261" s="59"/>
      <c r="P261" s="154">
        <f>O261*H261</f>
        <v>0</v>
      </c>
      <c r="Q261" s="154">
        <v>1.6650000000000002E-2</v>
      </c>
      <c r="R261" s="154">
        <f>Q261*H261</f>
        <v>0.14985000000000001</v>
      </c>
      <c r="S261" s="154">
        <v>0</v>
      </c>
      <c r="T261" s="15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56" t="s">
        <v>128</v>
      </c>
      <c r="AT261" s="156" t="s">
        <v>124</v>
      </c>
      <c r="AU261" s="156" t="s">
        <v>84</v>
      </c>
      <c r="AY261" s="18" t="s">
        <v>121</v>
      </c>
      <c r="BE261" s="157">
        <f>IF(N261="základní",J261,0)</f>
        <v>0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8" t="s">
        <v>82</v>
      </c>
      <c r="BK261" s="157">
        <f>ROUND(I261*H261,2)</f>
        <v>0</v>
      </c>
      <c r="BL261" s="18" t="s">
        <v>128</v>
      </c>
      <c r="BM261" s="156" t="s">
        <v>980</v>
      </c>
    </row>
    <row r="262" spans="1:65" s="2" customFormat="1" ht="49.15" customHeight="1">
      <c r="A262" s="33"/>
      <c r="B262" s="144"/>
      <c r="C262" s="145" t="s">
        <v>981</v>
      </c>
      <c r="D262" s="145" t="s">
        <v>124</v>
      </c>
      <c r="E262" s="146" t="s">
        <v>982</v>
      </c>
      <c r="F262" s="147" t="s">
        <v>983</v>
      </c>
      <c r="G262" s="148" t="s">
        <v>150</v>
      </c>
      <c r="H262" s="149">
        <v>0.16400000000000001</v>
      </c>
      <c r="I262" s="150"/>
      <c r="J262" s="151">
        <f>ROUND(I262*H262,2)</f>
        <v>0</v>
      </c>
      <c r="K262" s="147" t="s">
        <v>195</v>
      </c>
      <c r="L262" s="34"/>
      <c r="M262" s="152" t="s">
        <v>1</v>
      </c>
      <c r="N262" s="153" t="s">
        <v>39</v>
      </c>
      <c r="O262" s="59"/>
      <c r="P262" s="154">
        <f>O262*H262</f>
        <v>0</v>
      </c>
      <c r="Q262" s="154">
        <v>0</v>
      </c>
      <c r="R262" s="154">
        <f>Q262*H262</f>
        <v>0</v>
      </c>
      <c r="S262" s="154">
        <v>0</v>
      </c>
      <c r="T262" s="155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56" t="s">
        <v>128</v>
      </c>
      <c r="AT262" s="156" t="s">
        <v>124</v>
      </c>
      <c r="AU262" s="156" t="s">
        <v>84</v>
      </c>
      <c r="AY262" s="18" t="s">
        <v>121</v>
      </c>
      <c r="BE262" s="157">
        <f>IF(N262="základní",J262,0)</f>
        <v>0</v>
      </c>
      <c r="BF262" s="157">
        <f>IF(N262="snížená",J262,0)</f>
        <v>0</v>
      </c>
      <c r="BG262" s="157">
        <f>IF(N262="zákl. přenesená",J262,0)</f>
        <v>0</v>
      </c>
      <c r="BH262" s="157">
        <f>IF(N262="sníž. přenesená",J262,0)</f>
        <v>0</v>
      </c>
      <c r="BI262" s="157">
        <f>IF(N262="nulová",J262,0)</f>
        <v>0</v>
      </c>
      <c r="BJ262" s="18" t="s">
        <v>82</v>
      </c>
      <c r="BK262" s="157">
        <f>ROUND(I262*H262,2)</f>
        <v>0</v>
      </c>
      <c r="BL262" s="18" t="s">
        <v>128</v>
      </c>
      <c r="BM262" s="156" t="s">
        <v>984</v>
      </c>
    </row>
    <row r="263" spans="1:65" s="12" customFormat="1" ht="25.9" customHeight="1">
      <c r="B263" s="131"/>
      <c r="D263" s="132" t="s">
        <v>73</v>
      </c>
      <c r="E263" s="133" t="s">
        <v>373</v>
      </c>
      <c r="F263" s="133" t="s">
        <v>374</v>
      </c>
      <c r="I263" s="134"/>
      <c r="J263" s="135">
        <f>BK263</f>
        <v>0</v>
      </c>
      <c r="L263" s="131"/>
      <c r="M263" s="136"/>
      <c r="N263" s="137"/>
      <c r="O263" s="137"/>
      <c r="P263" s="138">
        <f>P264</f>
        <v>0</v>
      </c>
      <c r="Q263" s="137"/>
      <c r="R263" s="138">
        <f>R264</f>
        <v>0</v>
      </c>
      <c r="S263" s="137"/>
      <c r="T263" s="139">
        <f>T264</f>
        <v>0</v>
      </c>
      <c r="AR263" s="132" t="s">
        <v>138</v>
      </c>
      <c r="AT263" s="140" t="s">
        <v>73</v>
      </c>
      <c r="AU263" s="140" t="s">
        <v>74</v>
      </c>
      <c r="AY263" s="132" t="s">
        <v>121</v>
      </c>
      <c r="BK263" s="141">
        <f>BK264</f>
        <v>0</v>
      </c>
    </row>
    <row r="264" spans="1:65" s="2" customFormat="1" ht="24.2" customHeight="1">
      <c r="A264" s="33"/>
      <c r="B264" s="144"/>
      <c r="C264" s="145" t="s">
        <v>985</v>
      </c>
      <c r="D264" s="145" t="s">
        <v>124</v>
      </c>
      <c r="E264" s="146" t="s">
        <v>986</v>
      </c>
      <c r="F264" s="147" t="s">
        <v>987</v>
      </c>
      <c r="G264" s="148" t="s">
        <v>378</v>
      </c>
      <c r="H264" s="149">
        <v>50</v>
      </c>
      <c r="I264" s="150"/>
      <c r="J264" s="151">
        <f>ROUND(I264*H264,2)</f>
        <v>0</v>
      </c>
      <c r="K264" s="147" t="s">
        <v>195</v>
      </c>
      <c r="L264" s="34"/>
      <c r="M264" s="158" t="s">
        <v>1</v>
      </c>
      <c r="N264" s="159" t="s">
        <v>39</v>
      </c>
      <c r="O264" s="160"/>
      <c r="P264" s="161">
        <f>O264*H264</f>
        <v>0</v>
      </c>
      <c r="Q264" s="161">
        <v>0</v>
      </c>
      <c r="R264" s="161">
        <f>Q264*H264</f>
        <v>0</v>
      </c>
      <c r="S264" s="161">
        <v>0</v>
      </c>
      <c r="T264" s="16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6" t="s">
        <v>379</v>
      </c>
      <c r="AT264" s="156" t="s">
        <v>124</v>
      </c>
      <c r="AU264" s="156" t="s">
        <v>82</v>
      </c>
      <c r="AY264" s="18" t="s">
        <v>121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8" t="s">
        <v>82</v>
      </c>
      <c r="BK264" s="157">
        <f>ROUND(I264*H264,2)</f>
        <v>0</v>
      </c>
      <c r="BL264" s="18" t="s">
        <v>379</v>
      </c>
      <c r="BM264" s="156" t="s">
        <v>988</v>
      </c>
    </row>
    <row r="265" spans="1:65" s="2" customFormat="1" ht="6.95" customHeight="1">
      <c r="A265" s="33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34"/>
      <c r="M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</row>
  </sheetData>
  <autoFilter ref="C126:K264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UT - Vytápění</vt:lpstr>
      <vt:lpstr>VZT - Vzduchotechnika</vt:lpstr>
      <vt:lpstr>ZTi - Zdravotní technika</vt:lpstr>
      <vt:lpstr>'Rekapitulace stavby'!Názvy_tisku</vt:lpstr>
      <vt:lpstr>'UT - Vytápění'!Názvy_tisku</vt:lpstr>
      <vt:lpstr>'VZT - Vzduchotechnika'!Názvy_tisku</vt:lpstr>
      <vt:lpstr>'ZTi - Zdravotní technika'!Názvy_tisku</vt:lpstr>
      <vt:lpstr>'Rekapitulace stavby'!Oblast_tisku</vt:lpstr>
      <vt:lpstr>'UT - Vytápění'!Oblast_tisku</vt:lpstr>
      <vt:lpstr>'VZT - Vzduchotechnika'!Oblast_tisku</vt:lpstr>
      <vt:lpstr>'ZTi - Zdravotní technika'!Oblast_tisku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Fejk</dc:creator>
  <cp:lastModifiedBy>Martin</cp:lastModifiedBy>
  <dcterms:created xsi:type="dcterms:W3CDTF">2023-10-24T08:12:54Z</dcterms:created>
  <dcterms:modified xsi:type="dcterms:W3CDTF">2023-10-24T08:24:10Z</dcterms:modified>
</cp:coreProperties>
</file>